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drawings/drawing2.xml" ContentType="application/vnd.openxmlformats-officedocument.drawing+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filterPrivacy="1" showInkAnnotation="0" codeName="ThisWorkbook" defaultThemeVersion="124226"/>
  <xr:revisionPtr revIDLastSave="0" documentId="13_ncr:1_{E53D30DB-628B-414A-A8BA-564A6F333879}" xr6:coauthVersionLast="47" xr6:coauthVersionMax="47" xr10:uidLastSave="{00000000-0000-0000-0000-000000000000}"/>
  <bookViews>
    <workbookView xWindow="-110" yWindow="-110" windowWidth="22780" windowHeight="14660" tabRatio="866" xr2:uid="{00000000-000D-0000-FFFF-FFFF00000000}"/>
  </bookViews>
  <sheets>
    <sheet name="Front &amp; Preliminaries" sheetId="23" r:id="rId1"/>
    <sheet name="Guidance" sheetId="7" r:id="rId2"/>
    <sheet name="Cover" sheetId="24" r:id="rId3"/>
    <sheet name="General" sheetId="30" r:id="rId4"/>
    <sheet name="Utilities &amp; Performance" sheetId="31" r:id="rId5"/>
    <sheet name="Construction 1" sheetId="32" r:id="rId6"/>
    <sheet name="Construction 2, Bearings &amp; Lube" sheetId="33" r:id="rId7"/>
    <sheet name="Baseplate &amp; Materials" sheetId="34" r:id="rId8"/>
    <sheet name="Welding, Material Inspection" sheetId="38" r:id="rId9"/>
    <sheet name="Vertical Pumps" sheetId="35" r:id="rId10"/>
    <sheet name="Driver &amp; Coupling" sheetId="36" r:id="rId11"/>
    <sheet name="Instrumentation" sheetId="40" r:id="rId12"/>
    <sheet name="Performance Test" sheetId="39" r:id="rId13"/>
    <sheet name="Paint, Spares &amp; Shipment" sheetId="37" r:id="rId14"/>
    <sheet name="Supplement" sheetId="13" r:id="rId15"/>
    <sheet name="Backover" sheetId="27" r:id="rId16"/>
  </sheets>
  <definedNames>
    <definedName name="document_number">Cover!$S$20</definedName>
    <definedName name="document_revision">Cover!$S$22</definedName>
    <definedName name="electrical_group">General!$AO$60:$AW$60</definedName>
    <definedName name="electrical_temp_class">General!$AO$61:$BC$61</definedName>
    <definedName name="heat_trace">General!$U$46</definedName>
    <definedName name="insulation">General!$U$45</definedName>
    <definedName name="lube_system">'Construction 2, Bearings &amp; Lube'!$U$37</definedName>
    <definedName name="_xlnm.Print_Area" localSheetId="7">'Baseplate &amp; Materials'!$A$1:$AM$63</definedName>
    <definedName name="_xlnm.Print_Area" localSheetId="5">'Construction 1'!$A$1:$AM$63</definedName>
    <definedName name="_xlnm.Print_Area" localSheetId="6">'Construction 2, Bearings &amp; Lube'!$A$1:$AM$63</definedName>
    <definedName name="_xlnm.Print_Area" localSheetId="2">Cover!$A$1:$AM$53</definedName>
    <definedName name="_xlnm.Print_Area" localSheetId="10">'Driver &amp; Coupling'!$A$1:$AM$63</definedName>
    <definedName name="_xlnm.Print_Area" localSheetId="0">'Front &amp; Preliminaries'!$A$1:$T$192</definedName>
    <definedName name="_xlnm.Print_Area" localSheetId="3">General!$A$1:$AM$63</definedName>
    <definedName name="_xlnm.Print_Area" localSheetId="1">Guidance!$A$1:$AM$60</definedName>
    <definedName name="_xlnm.Print_Area" localSheetId="11">Instrumentation!$A$1:$AM$63</definedName>
    <definedName name="_xlnm.Print_Area" localSheetId="13">'Paint, Spares &amp; Shipment'!$A$1:$AM$63</definedName>
    <definedName name="_xlnm.Print_Area" localSheetId="12">'Performance Test'!$A$1:$AM$63</definedName>
    <definedName name="_xlnm.Print_Area" localSheetId="14">Supplement!$A$1:$AM$63</definedName>
    <definedName name="_xlnm.Print_Area" localSheetId="4">'Utilities &amp; Performance'!$A$1:$AM$63</definedName>
    <definedName name="_xlnm.Print_Area" localSheetId="9">'Vertical Pumps'!$A$1:$AM$63</definedName>
    <definedName name="_xlnm.Print_Area" localSheetId="8">'Welding, Material Inspection'!$A$1:$AM$63</definedName>
    <definedName name="pump_stages">General!$U$10</definedName>
    <definedName name="pump_type">'Construction 1'!$U$6</definedName>
    <definedName name="radial_bearing">'Construction 2, Bearings &amp; Lube'!$T$33</definedName>
    <definedName name="rated_power">'Utilities &amp; Performance'!$U$31</definedName>
    <definedName name="rated_power_unit">'Utilities &amp; Performance'!$AB$31</definedName>
    <definedName name="Service">Cover!$S$16</definedName>
    <definedName name="tag_number">Cover!$S$14</definedName>
    <definedName name="thrust_bearing">'Construction 2, Bearings &amp; Lube'!$T$34</definedName>
    <definedName name="total_page">Cover!$AL$53</definedName>
    <definedName name="unit_si">General!$AP$7</definedName>
    <definedName name="unit_usc">General!$AQ$7</definedName>
    <definedName name="units">General!$U$7</definedName>
    <definedName name="water_cooling">'Driver &amp; Coupling'!$V$40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4" i="13" l="1"/>
  <c r="A5" i="13"/>
  <c r="A6" i="13"/>
  <c r="A7" i="13"/>
  <c r="A8" i="13"/>
  <c r="A9" i="13"/>
  <c r="A10" i="13"/>
  <c r="A11" i="13"/>
  <c r="A12" i="13"/>
  <c r="A13" i="13"/>
  <c r="A14" i="13"/>
  <c r="A15" i="13"/>
  <c r="A16" i="13"/>
  <c r="A17" i="13"/>
  <c r="A18" i="13"/>
  <c r="A19" i="13"/>
  <c r="A20" i="13"/>
  <c r="A21" i="13"/>
  <c r="A22" i="13"/>
  <c r="A23" i="13"/>
  <c r="A24" i="13"/>
  <c r="A25" i="13"/>
  <c r="A26" i="13"/>
  <c r="A27" i="13"/>
  <c r="A28" i="13"/>
  <c r="A29" i="13"/>
  <c r="A30" i="13"/>
  <c r="A31" i="13"/>
  <c r="A32" i="13"/>
  <c r="A33" i="13"/>
  <c r="A34" i="13"/>
  <c r="A35" i="13"/>
  <c r="A36" i="13"/>
  <c r="A37" i="13"/>
  <c r="A38" i="13"/>
  <c r="A39" i="13"/>
  <c r="A40" i="13"/>
  <c r="A41" i="13"/>
  <c r="A42" i="13"/>
  <c r="A43" i="13"/>
  <c r="A44" i="13"/>
  <c r="A45" i="13"/>
  <c r="A46" i="13"/>
  <c r="A47" i="13"/>
  <c r="A48" i="13"/>
  <c r="A49" i="13"/>
  <c r="A50" i="13"/>
  <c r="A51" i="13"/>
  <c r="A52" i="13"/>
  <c r="A53" i="13"/>
  <c r="A54" i="13"/>
  <c r="A55" i="13"/>
  <c r="A56" i="13"/>
  <c r="A57" i="13"/>
  <c r="A58" i="13"/>
  <c r="A59" i="13"/>
  <c r="A60" i="13"/>
  <c r="A61" i="13"/>
  <c r="A62" i="13"/>
  <c r="A3" i="13"/>
  <c r="A2" i="13"/>
  <c r="A4" i="39"/>
  <c r="A5" i="39"/>
  <c r="A6" i="39"/>
  <c r="A7" i="39"/>
  <c r="A8" i="39"/>
  <c r="A9" i="39"/>
  <c r="A10" i="39"/>
  <c r="A11" i="39"/>
  <c r="A12" i="39"/>
  <c r="A13" i="39"/>
  <c r="A14" i="39"/>
  <c r="A15" i="39"/>
  <c r="A16" i="39"/>
  <c r="A17" i="39"/>
  <c r="A18" i="39"/>
  <c r="A19" i="39"/>
  <c r="A20" i="39"/>
  <c r="A21" i="39"/>
  <c r="A22" i="39"/>
  <c r="A23" i="39"/>
  <c r="A24" i="39"/>
  <c r="A25" i="39"/>
  <c r="A26" i="39"/>
  <c r="A27" i="39"/>
  <c r="A28" i="39"/>
  <c r="A29" i="39"/>
  <c r="A30" i="39"/>
  <c r="A31" i="39"/>
  <c r="A32" i="39"/>
  <c r="A33" i="39"/>
  <c r="A34" i="39"/>
  <c r="A35" i="39"/>
  <c r="A36" i="39"/>
  <c r="A37" i="39"/>
  <c r="A38" i="39"/>
  <c r="A39" i="39"/>
  <c r="A40" i="39"/>
  <c r="A41" i="39"/>
  <c r="A42" i="39"/>
  <c r="A43" i="39"/>
  <c r="A44" i="39"/>
  <c r="A45" i="39"/>
  <c r="A46" i="39"/>
  <c r="A47" i="39"/>
  <c r="A48" i="39"/>
  <c r="A49" i="39"/>
  <c r="A50" i="39"/>
  <c r="A51" i="39"/>
  <c r="A52" i="39"/>
  <c r="A53" i="39"/>
  <c r="A54" i="39"/>
  <c r="A55" i="39"/>
  <c r="A56" i="39"/>
  <c r="A57" i="39"/>
  <c r="A58" i="39"/>
  <c r="A59" i="39"/>
  <c r="A60" i="39"/>
  <c r="A61" i="39"/>
  <c r="A62" i="39"/>
  <c r="A3" i="39"/>
  <c r="A2" i="39"/>
  <c r="A4" i="37"/>
  <c r="A5" i="37"/>
  <c r="A6" i="37"/>
  <c r="A7" i="37"/>
  <c r="A8" i="37"/>
  <c r="A9" i="37"/>
  <c r="A10" i="37"/>
  <c r="A11" i="37"/>
  <c r="A12" i="37"/>
  <c r="A13" i="37"/>
  <c r="A14" i="37"/>
  <c r="A15" i="37"/>
  <c r="A16" i="37"/>
  <c r="A17" i="37"/>
  <c r="A18" i="37"/>
  <c r="A19" i="37"/>
  <c r="A20" i="37"/>
  <c r="A21" i="37"/>
  <c r="A22" i="37"/>
  <c r="A23" i="37"/>
  <c r="A24" i="37"/>
  <c r="A25" i="37"/>
  <c r="A26" i="37"/>
  <c r="A27" i="37"/>
  <c r="A28" i="37"/>
  <c r="A29" i="37"/>
  <c r="A30" i="37"/>
  <c r="A31" i="37"/>
  <c r="A32" i="37"/>
  <c r="A33" i="37"/>
  <c r="A34" i="37"/>
  <c r="A35" i="37"/>
  <c r="A36" i="37"/>
  <c r="A37" i="37"/>
  <c r="A38" i="37"/>
  <c r="A39" i="37"/>
  <c r="A40" i="37"/>
  <c r="A41" i="37"/>
  <c r="A42" i="37"/>
  <c r="A43" i="37"/>
  <c r="A44" i="37"/>
  <c r="A45" i="37"/>
  <c r="A46" i="37"/>
  <c r="A47" i="37"/>
  <c r="A48" i="37"/>
  <c r="A49" i="37"/>
  <c r="A50" i="37"/>
  <c r="A51" i="37"/>
  <c r="A52" i="37"/>
  <c r="A53" i="37"/>
  <c r="A54" i="37"/>
  <c r="A55" i="37"/>
  <c r="A56" i="37"/>
  <c r="A57" i="37"/>
  <c r="A58" i="37"/>
  <c r="A59" i="37"/>
  <c r="A60" i="37"/>
  <c r="A61" i="37"/>
  <c r="A62" i="37"/>
  <c r="A3" i="37"/>
  <c r="A2" i="37"/>
  <c r="A4" i="40"/>
  <c r="A5" i="40"/>
  <c r="A6" i="40"/>
  <c r="A7" i="40"/>
  <c r="A8" i="40"/>
  <c r="A9" i="40"/>
  <c r="A10" i="40"/>
  <c r="A11" i="40"/>
  <c r="A12" i="40"/>
  <c r="A13" i="40"/>
  <c r="A14" i="40"/>
  <c r="A15" i="40"/>
  <c r="A16" i="40"/>
  <c r="A17" i="40"/>
  <c r="A18" i="40"/>
  <c r="A19" i="40"/>
  <c r="A20" i="40"/>
  <c r="A21" i="40"/>
  <c r="A22" i="40"/>
  <c r="A23" i="40"/>
  <c r="A24" i="40"/>
  <c r="A25" i="40"/>
  <c r="A26" i="40"/>
  <c r="A27" i="40"/>
  <c r="A28" i="40"/>
  <c r="A29" i="40"/>
  <c r="A30" i="40"/>
  <c r="A31" i="40"/>
  <c r="A32" i="40"/>
  <c r="A33" i="40"/>
  <c r="A34" i="40"/>
  <c r="A35" i="40"/>
  <c r="A36" i="40"/>
  <c r="A37" i="40"/>
  <c r="A38" i="40"/>
  <c r="A39" i="40"/>
  <c r="A40" i="40"/>
  <c r="A41" i="40"/>
  <c r="A42" i="40"/>
  <c r="A43" i="40"/>
  <c r="A44" i="40"/>
  <c r="A45" i="40"/>
  <c r="A46" i="40"/>
  <c r="A47" i="40"/>
  <c r="A48" i="40"/>
  <c r="A49" i="40"/>
  <c r="A50" i="40"/>
  <c r="A51" i="40"/>
  <c r="A52" i="40"/>
  <c r="A53" i="40"/>
  <c r="A54" i="40"/>
  <c r="A55" i="40"/>
  <c r="A56" i="40"/>
  <c r="A57" i="40"/>
  <c r="A58" i="40"/>
  <c r="A59" i="40"/>
  <c r="A60" i="40"/>
  <c r="A61" i="40"/>
  <c r="A62" i="40"/>
  <c r="A3" i="40"/>
  <c r="A2" i="40"/>
  <c r="A4" i="36"/>
  <c r="A5"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3" i="36"/>
  <c r="A2" i="36"/>
  <c r="U39" i="36"/>
  <c r="AO52" i="36" s="1"/>
  <c r="AR39" i="36"/>
  <c r="AQ39" i="36"/>
  <c r="AP39" i="36"/>
  <c r="F39" i="36"/>
  <c r="AO39" i="36"/>
  <c r="AG43" i="35"/>
  <c r="A4" i="38"/>
  <c r="A5" i="38"/>
  <c r="A6" i="38"/>
  <c r="A7" i="38"/>
  <c r="A8" i="38"/>
  <c r="A9" i="38"/>
  <c r="A10" i="38"/>
  <c r="A11" i="38"/>
  <c r="A12" i="38"/>
  <c r="A13" i="38"/>
  <c r="A14" i="38"/>
  <c r="A15" i="38"/>
  <c r="A16" i="38"/>
  <c r="A17" i="38"/>
  <c r="A18" i="38"/>
  <c r="A19" i="38"/>
  <c r="A20" i="38"/>
  <c r="A21" i="38"/>
  <c r="A22" i="38"/>
  <c r="A23" i="38"/>
  <c r="A24" i="38"/>
  <c r="A25" i="38"/>
  <c r="A26" i="38"/>
  <c r="A27" i="38"/>
  <c r="A28" i="38"/>
  <c r="A29" i="38"/>
  <c r="A30" i="38"/>
  <c r="A31" i="38"/>
  <c r="A32" i="38"/>
  <c r="A33" i="38"/>
  <c r="A34" i="38"/>
  <c r="A35" i="38"/>
  <c r="A36" i="38"/>
  <c r="A37" i="38"/>
  <c r="A38" i="38"/>
  <c r="A39" i="38"/>
  <c r="A40" i="38"/>
  <c r="A41" i="38"/>
  <c r="A42" i="38"/>
  <c r="A43" i="38"/>
  <c r="A44" i="38"/>
  <c r="A45" i="38"/>
  <c r="A46" i="38"/>
  <c r="A47" i="38"/>
  <c r="A48" i="38"/>
  <c r="A49" i="38"/>
  <c r="A50" i="38"/>
  <c r="A51" i="38"/>
  <c r="A52" i="38"/>
  <c r="A53" i="38"/>
  <c r="A54" i="38"/>
  <c r="A55" i="38"/>
  <c r="A56" i="38"/>
  <c r="A57" i="38"/>
  <c r="A58" i="38"/>
  <c r="A59" i="38"/>
  <c r="A60" i="38"/>
  <c r="A61" i="38"/>
  <c r="A62" i="38"/>
  <c r="A3" i="38"/>
  <c r="A2" i="38"/>
  <c r="A4" i="32"/>
  <c r="A5" i="32"/>
  <c r="A6" i="32"/>
  <c r="A7" i="32"/>
  <c r="A8" i="32"/>
  <c r="A9" i="32"/>
  <c r="A10" i="32"/>
  <c r="A11" i="32"/>
  <c r="A12" i="32"/>
  <c r="A13" i="32"/>
  <c r="A14" i="32"/>
  <c r="A15" i="32"/>
  <c r="A16" i="32"/>
  <c r="A17" i="32"/>
  <c r="A18" i="32"/>
  <c r="A19" i="32"/>
  <c r="A20" i="32"/>
  <c r="A21" i="32"/>
  <c r="A22" i="32"/>
  <c r="A23" i="32"/>
  <c r="A24" i="32"/>
  <c r="A25" i="32"/>
  <c r="A26" i="32"/>
  <c r="A27" i="32"/>
  <c r="A28" i="32"/>
  <c r="A29" i="32"/>
  <c r="A30" i="32"/>
  <c r="A31" i="32"/>
  <c r="A32" i="32"/>
  <c r="A33" i="32"/>
  <c r="A34" i="32"/>
  <c r="A35" i="32"/>
  <c r="A36" i="32"/>
  <c r="A37" i="32"/>
  <c r="A38" i="32"/>
  <c r="A39" i="32"/>
  <c r="A40" i="32"/>
  <c r="A41" i="32"/>
  <c r="A42" i="32"/>
  <c r="A43" i="32"/>
  <c r="A44" i="32"/>
  <c r="A45" i="32"/>
  <c r="A46" i="32"/>
  <c r="A47" i="32"/>
  <c r="A48" i="32"/>
  <c r="A49" i="32"/>
  <c r="A50" i="32"/>
  <c r="A51" i="32"/>
  <c r="A52" i="32"/>
  <c r="A53" i="32"/>
  <c r="A54" i="32"/>
  <c r="A55" i="32"/>
  <c r="A56" i="32"/>
  <c r="A57" i="32"/>
  <c r="A58" i="32"/>
  <c r="A59" i="32"/>
  <c r="A60" i="32"/>
  <c r="A61" i="32"/>
  <c r="A62" i="32"/>
  <c r="A3" i="32"/>
  <c r="A2" i="32"/>
  <c r="A4" i="33"/>
  <c r="A5" i="33"/>
  <c r="A6" i="33"/>
  <c r="A7" i="33"/>
  <c r="A8" i="33"/>
  <c r="A9" i="33"/>
  <c r="A10" i="33"/>
  <c r="A11" i="33"/>
  <c r="A12" i="33"/>
  <c r="A13" i="33"/>
  <c r="A14" i="33"/>
  <c r="A15" i="33"/>
  <c r="A16" i="33"/>
  <c r="A17" i="33"/>
  <c r="A18" i="33"/>
  <c r="A19" i="33"/>
  <c r="A20" i="33"/>
  <c r="A21" i="33"/>
  <c r="A22" i="33"/>
  <c r="A23" i="33"/>
  <c r="A24" i="33"/>
  <c r="A25" i="33"/>
  <c r="A26" i="33"/>
  <c r="A27" i="33"/>
  <c r="A28" i="33"/>
  <c r="A29" i="33"/>
  <c r="A30" i="33"/>
  <c r="A31" i="33"/>
  <c r="A32" i="33"/>
  <c r="A33" i="33"/>
  <c r="A34" i="33"/>
  <c r="A35" i="33"/>
  <c r="A36" i="33"/>
  <c r="A37" i="33"/>
  <c r="A38" i="33"/>
  <c r="A39" i="33"/>
  <c r="A40" i="33"/>
  <c r="A41" i="33"/>
  <c r="A42" i="33"/>
  <c r="A43" i="33"/>
  <c r="A44" i="33"/>
  <c r="A45" i="33"/>
  <c r="A46" i="33"/>
  <c r="A47" i="33"/>
  <c r="A48" i="33"/>
  <c r="A49" i="33"/>
  <c r="A50" i="33"/>
  <c r="A51" i="33"/>
  <c r="A52" i="33"/>
  <c r="A53" i="33"/>
  <c r="A54" i="33"/>
  <c r="A55" i="33"/>
  <c r="A56" i="33"/>
  <c r="A57" i="33"/>
  <c r="A58" i="33"/>
  <c r="A59" i="33"/>
  <c r="A60" i="33"/>
  <c r="A61" i="33"/>
  <c r="A62" i="33"/>
  <c r="A3" i="33"/>
  <c r="A2" i="33"/>
  <c r="AE59" i="32"/>
  <c r="AS61" i="32"/>
  <c r="F61" i="32" s="1"/>
  <c r="V40" i="36" l="1"/>
  <c r="F51" i="36"/>
  <c r="U50" i="36"/>
  <c r="F40" i="36"/>
  <c r="F52" i="36"/>
  <c r="U51" i="36"/>
  <c r="F53" i="36"/>
  <c r="AB53" i="36" s="1"/>
  <c r="U52" i="36"/>
  <c r="F54" i="36"/>
  <c r="F55" i="36"/>
  <c r="U53" i="36"/>
  <c r="AO50" i="36"/>
  <c r="U54" i="36"/>
  <c r="AO51" i="36"/>
  <c r="U55" i="36"/>
  <c r="F50" i="36"/>
  <c r="AS62" i="32"/>
  <c r="A4" i="31"/>
  <c r="A5" i="31"/>
  <c r="A6" i="31"/>
  <c r="A7" i="31"/>
  <c r="A8" i="31"/>
  <c r="A9" i="31"/>
  <c r="A10" i="31"/>
  <c r="A11" i="31"/>
  <c r="A12" i="31"/>
  <c r="A13" i="31"/>
  <c r="A14" i="31"/>
  <c r="A15" i="31"/>
  <c r="A16" i="31"/>
  <c r="A17" i="31"/>
  <c r="A18" i="31"/>
  <c r="A19" i="31"/>
  <c r="A20" i="31"/>
  <c r="A21" i="31"/>
  <c r="A22" i="31"/>
  <c r="A23" i="31"/>
  <c r="A24" i="31"/>
  <c r="A25" i="31"/>
  <c r="A26" i="31"/>
  <c r="A27" i="31"/>
  <c r="A28" i="31"/>
  <c r="A29" i="31"/>
  <c r="A30" i="31"/>
  <c r="A31" i="31"/>
  <c r="A32" i="31"/>
  <c r="A33" i="31"/>
  <c r="A34" i="31"/>
  <c r="A35" i="31"/>
  <c r="A36" i="31"/>
  <c r="A37" i="31"/>
  <c r="A38" i="31"/>
  <c r="A39" i="31"/>
  <c r="A40" i="31"/>
  <c r="A41" i="31"/>
  <c r="A42" i="31"/>
  <c r="A43" i="31"/>
  <c r="A44" i="31"/>
  <c r="A45" i="31"/>
  <c r="A46" i="31"/>
  <c r="A47" i="31"/>
  <c r="A48" i="31"/>
  <c r="A49" i="31"/>
  <c r="A50" i="31"/>
  <c r="A51" i="31"/>
  <c r="A52" i="31"/>
  <c r="A53" i="31"/>
  <c r="A54" i="31"/>
  <c r="A55" i="31"/>
  <c r="A56" i="31"/>
  <c r="A57" i="31"/>
  <c r="A58" i="31"/>
  <c r="A59" i="31"/>
  <c r="A60" i="31"/>
  <c r="A61" i="31"/>
  <c r="A62" i="31"/>
  <c r="A3" i="31"/>
  <c r="A2" i="31"/>
  <c r="A4" i="30"/>
  <c r="A5" i="30"/>
  <c r="A6" i="30"/>
  <c r="A7" i="30"/>
  <c r="A8" i="30"/>
  <c r="A9" i="30"/>
  <c r="A10" i="30"/>
  <c r="A11" i="30"/>
  <c r="A12" i="30"/>
  <c r="A13" i="30"/>
  <c r="A14" i="30"/>
  <c r="A15" i="30"/>
  <c r="A16" i="30"/>
  <c r="A17" i="30"/>
  <c r="A18" i="30"/>
  <c r="A19" i="30"/>
  <c r="A20" i="30"/>
  <c r="A21" i="30"/>
  <c r="A22" i="30"/>
  <c r="A23" i="30"/>
  <c r="A24" i="30"/>
  <c r="A25" i="30"/>
  <c r="A26" i="30"/>
  <c r="A27" i="30"/>
  <c r="A28" i="30"/>
  <c r="A29" i="30"/>
  <c r="A30" i="30"/>
  <c r="A31" i="30"/>
  <c r="A32" i="30"/>
  <c r="A33" i="30"/>
  <c r="A34" i="30"/>
  <c r="A35" i="30"/>
  <c r="A36" i="30"/>
  <c r="A37" i="30"/>
  <c r="A38" i="30"/>
  <c r="A39" i="30"/>
  <c r="A40" i="30"/>
  <c r="A41" i="30"/>
  <c r="A42" i="30"/>
  <c r="A43" i="30"/>
  <c r="A44" i="30"/>
  <c r="A45" i="30"/>
  <c r="A46" i="30"/>
  <c r="A47" i="30"/>
  <c r="A48" i="30"/>
  <c r="A49" i="30"/>
  <c r="A50" i="30"/>
  <c r="A51" i="30"/>
  <c r="A52" i="30"/>
  <c r="A53" i="30"/>
  <c r="A54" i="30"/>
  <c r="A55" i="30"/>
  <c r="A56" i="30"/>
  <c r="A57" i="30"/>
  <c r="A58" i="30"/>
  <c r="A59" i="30"/>
  <c r="A60" i="30"/>
  <c r="A61" i="30"/>
  <c r="A62" i="30"/>
  <c r="A3" i="30"/>
  <c r="A2" i="30"/>
  <c r="A4" i="35" l="1"/>
  <c r="A5" i="35"/>
  <c r="A6" i="35"/>
  <c r="A7" i="35"/>
  <c r="A8" i="35"/>
  <c r="A9" i="35"/>
  <c r="A10" i="35"/>
  <c r="A11" i="35"/>
  <c r="A12" i="35"/>
  <c r="A13" i="35"/>
  <c r="A14" i="35"/>
  <c r="A15" i="35"/>
  <c r="A16" i="35"/>
  <c r="A17" i="35"/>
  <c r="A18" i="35"/>
  <c r="A19" i="35"/>
  <c r="A20" i="35"/>
  <c r="A21" i="35"/>
  <c r="A22" i="35"/>
  <c r="A23" i="35"/>
  <c r="A24" i="35"/>
  <c r="A25" i="35"/>
  <c r="A26" i="35"/>
  <c r="A27" i="35"/>
  <c r="A28" i="35"/>
  <c r="A29" i="35"/>
  <c r="A30" i="35"/>
  <c r="A31" i="35"/>
  <c r="A32" i="35"/>
  <c r="A33" i="35"/>
  <c r="A34" i="35"/>
  <c r="A35" i="35"/>
  <c r="A36" i="35"/>
  <c r="A37" i="35"/>
  <c r="A38" i="35"/>
  <c r="A39" i="35"/>
  <c r="A40" i="35"/>
  <c r="A41" i="35"/>
  <c r="A42" i="35"/>
  <c r="A43" i="35"/>
  <c r="A44" i="35"/>
  <c r="A45" i="35"/>
  <c r="A46" i="35"/>
  <c r="A47" i="35"/>
  <c r="A48" i="35"/>
  <c r="A49" i="35"/>
  <c r="A50" i="35"/>
  <c r="A51" i="35"/>
  <c r="A52" i="35"/>
  <c r="A53" i="35"/>
  <c r="A54" i="35"/>
  <c r="A55" i="35"/>
  <c r="A56" i="35"/>
  <c r="A57" i="35"/>
  <c r="A58" i="35"/>
  <c r="A59" i="35"/>
  <c r="A60" i="35"/>
  <c r="A61" i="35"/>
  <c r="A62" i="35"/>
  <c r="A3" i="35"/>
  <c r="A2" i="35"/>
  <c r="A4" i="34"/>
  <c r="A5" i="34"/>
  <c r="A6" i="34"/>
  <c r="A7" i="34"/>
  <c r="A8" i="34"/>
  <c r="A9" i="34"/>
  <c r="A10" i="34"/>
  <c r="A11" i="34"/>
  <c r="A12" i="34"/>
  <c r="A13" i="34"/>
  <c r="A14" i="34"/>
  <c r="A15" i="34"/>
  <c r="A16" i="34"/>
  <c r="A17" i="34"/>
  <c r="A18" i="34"/>
  <c r="A19" i="34"/>
  <c r="A20" i="34"/>
  <c r="A21" i="34"/>
  <c r="A22" i="34"/>
  <c r="A23" i="34"/>
  <c r="A24" i="34"/>
  <c r="A25" i="34"/>
  <c r="A26" i="34"/>
  <c r="A27" i="34"/>
  <c r="A28" i="34"/>
  <c r="A29" i="34"/>
  <c r="A30" i="34"/>
  <c r="A31" i="34"/>
  <c r="A32" i="34"/>
  <c r="A33" i="34"/>
  <c r="A34" i="34"/>
  <c r="A35" i="34"/>
  <c r="A36" i="34"/>
  <c r="A37" i="34"/>
  <c r="A38" i="34"/>
  <c r="A39" i="34"/>
  <c r="A40" i="34"/>
  <c r="A41" i="34"/>
  <c r="A42" i="34"/>
  <c r="A43" i="34"/>
  <c r="A44" i="34"/>
  <c r="A45" i="34"/>
  <c r="A46" i="34"/>
  <c r="A47" i="34"/>
  <c r="A48" i="34"/>
  <c r="A49" i="34"/>
  <c r="A50" i="34"/>
  <c r="A51" i="34"/>
  <c r="A52" i="34"/>
  <c r="A53" i="34"/>
  <c r="A54" i="34"/>
  <c r="A55" i="34"/>
  <c r="A56" i="34"/>
  <c r="A57" i="34"/>
  <c r="A58" i="34"/>
  <c r="A59" i="34"/>
  <c r="A60" i="34"/>
  <c r="A61" i="34"/>
  <c r="A62" i="34"/>
  <c r="A3" i="34"/>
  <c r="A2" i="34"/>
  <c r="F40" i="33"/>
  <c r="AU37" i="33"/>
  <c r="F49" i="33" l="1"/>
  <c r="F48" i="33"/>
  <c r="K51" i="32"/>
  <c r="AT34" i="33" l="1"/>
  <c r="V35" i="33" l="1"/>
  <c r="AR23" i="33" l="1"/>
  <c r="AB23" i="33" s="1"/>
  <c r="AS51" i="32"/>
  <c r="F46" i="36" l="1"/>
  <c r="F49" i="36"/>
  <c r="F41" i="36" l="1"/>
  <c r="F43" i="36"/>
  <c r="F45" i="36"/>
  <c r="F47" i="36"/>
  <c r="F44" i="36"/>
  <c r="F42" i="36"/>
  <c r="F48" i="36"/>
  <c r="F15" i="39"/>
  <c r="U15" i="39" s="1"/>
  <c r="AV11" i="39"/>
  <c r="AB11" i="36"/>
  <c r="AG52" i="35"/>
  <c r="U45" i="38"/>
  <c r="U44" i="38"/>
  <c r="U43" i="38"/>
  <c r="B12" i="38"/>
  <c r="F7" i="38"/>
  <c r="B11" i="39" l="1"/>
  <c r="B12" i="39"/>
  <c r="AR24" i="33"/>
  <c r="AB24" i="33" s="1"/>
  <c r="U61" i="30"/>
  <c r="V62" i="30"/>
  <c r="U60" i="30"/>
  <c r="B62" i="30"/>
  <c r="K3" i="13" l="1"/>
  <c r="K2" i="13"/>
  <c r="AU46" i="30" l="1"/>
  <c r="AU40" i="30"/>
  <c r="AU37" i="30"/>
  <c r="AL63" i="13" l="1"/>
  <c r="AL63" i="32"/>
  <c r="AL63" i="33"/>
  <c r="AL63" i="34"/>
  <c r="AL63" i="38"/>
  <c r="AL63" i="35"/>
  <c r="AL63" i="36"/>
  <c r="AL63" i="40"/>
  <c r="AL63" i="39"/>
  <c r="AL63" i="37"/>
  <c r="AL63" i="31"/>
  <c r="AL63" i="30"/>
  <c r="U12" i="34"/>
  <c r="U11" i="34"/>
  <c r="U9" i="34"/>
  <c r="U10" i="34" s="1"/>
  <c r="U8" i="34"/>
  <c r="AC63" i="40"/>
  <c r="K63" i="40"/>
  <c r="K3" i="40"/>
  <c r="K2" i="40"/>
  <c r="AR22" i="33"/>
  <c r="AB22" i="33" s="1"/>
  <c r="K3" i="32"/>
  <c r="U52" i="39" l="1"/>
  <c r="AP15" i="39"/>
  <c r="AV14" i="39"/>
  <c r="AR14" i="39"/>
  <c r="AQ14" i="39"/>
  <c r="AP14" i="39"/>
  <c r="AP13" i="39"/>
  <c r="AV17" i="39"/>
  <c r="F17" i="39" s="1"/>
  <c r="AV16" i="39"/>
  <c r="F16" i="39" s="1"/>
  <c r="U16" i="39" s="1"/>
  <c r="AV13" i="39"/>
  <c r="F13" i="39" s="1"/>
  <c r="AV12" i="39"/>
  <c r="AB49" i="36"/>
  <c r="V48" i="36"/>
  <c r="AB47" i="36"/>
  <c r="V46" i="36"/>
  <c r="AB45" i="36"/>
  <c r="V44" i="36"/>
  <c r="V43" i="36"/>
  <c r="V42" i="36"/>
  <c r="V41" i="36"/>
  <c r="AR42" i="36"/>
  <c r="AR43" i="36"/>
  <c r="AR44" i="36"/>
  <c r="AR45" i="36"/>
  <c r="AR46" i="36"/>
  <c r="AR47" i="36"/>
  <c r="AR48" i="36"/>
  <c r="AR49" i="36"/>
  <c r="AR41" i="36"/>
  <c r="U10" i="32"/>
  <c r="U9" i="32"/>
  <c r="AR53" i="32"/>
  <c r="AB53" i="32" s="1"/>
  <c r="AR53" i="36"/>
  <c r="AR28" i="36"/>
  <c r="AB28" i="36" s="1"/>
  <c r="AR13" i="36"/>
  <c r="AB13" i="36" s="1"/>
  <c r="AT38" i="33"/>
  <c r="AR61" i="32"/>
  <c r="AR50" i="32"/>
  <c r="AB50" i="32" s="1"/>
  <c r="AR51" i="32"/>
  <c r="AB51" i="32" s="1"/>
  <c r="AR52" i="32"/>
  <c r="AB52" i="32" s="1"/>
  <c r="AR45" i="32"/>
  <c r="AR44" i="32"/>
  <c r="AR14" i="35"/>
  <c r="AR7" i="35"/>
  <c r="I8" i="35" s="1"/>
  <c r="AR24" i="34"/>
  <c r="AR20" i="34"/>
  <c r="AB20" i="34" s="1"/>
  <c r="AP51" i="33"/>
  <c r="V50" i="33" s="1"/>
  <c r="AP49" i="33"/>
  <c r="U49" i="33" s="1"/>
  <c r="AP48" i="33"/>
  <c r="U48" i="33" s="1"/>
  <c r="AP42" i="33"/>
  <c r="U42" i="33" s="1"/>
  <c r="AP41" i="33"/>
  <c r="U41" i="33" s="1"/>
  <c r="AP40" i="33"/>
  <c r="U40" i="33" s="1"/>
  <c r="AR25" i="33"/>
  <c r="AB27" i="33" s="1"/>
  <c r="AP10" i="32"/>
  <c r="AP8" i="32"/>
  <c r="AR14" i="31"/>
  <c r="AB14" i="31" s="1"/>
  <c r="AR16" i="31"/>
  <c r="AB16" i="31" s="1"/>
  <c r="AR19" i="31"/>
  <c r="AB19" i="31" s="1"/>
  <c r="AR21" i="31"/>
  <c r="AB21" i="31" s="1"/>
  <c r="AR22" i="31"/>
  <c r="AB22" i="31" s="1"/>
  <c r="AR23" i="31"/>
  <c r="AB23" i="31" s="1"/>
  <c r="AR24" i="31"/>
  <c r="AB24" i="31" s="1"/>
  <c r="AR29" i="31"/>
  <c r="AB29" i="31" s="1"/>
  <c r="AR31" i="31"/>
  <c r="AB31" i="31" s="1"/>
  <c r="AR33" i="31"/>
  <c r="AB33" i="31" s="1"/>
  <c r="AR34" i="31"/>
  <c r="AB34" i="31" s="1"/>
  <c r="AR35" i="31"/>
  <c r="AB35" i="31" s="1"/>
  <c r="AR36" i="31"/>
  <c r="AB36" i="31" s="1"/>
  <c r="AR37" i="31"/>
  <c r="AB37" i="31" s="1"/>
  <c r="AR38" i="31"/>
  <c r="AB38" i="31" s="1"/>
  <c r="AR39" i="31"/>
  <c r="AB39" i="31" s="1"/>
  <c r="AR40" i="31"/>
  <c r="AB40" i="31" s="1"/>
  <c r="AR41" i="31"/>
  <c r="AB41" i="31" s="1"/>
  <c r="AR42" i="31"/>
  <c r="AB42" i="31" s="1"/>
  <c r="AR43" i="31"/>
  <c r="AB43" i="31" s="1"/>
  <c r="AR44" i="31"/>
  <c r="AA44" i="31" s="1"/>
  <c r="AR45" i="31"/>
  <c r="AA45" i="31" s="1"/>
  <c r="AR12" i="31"/>
  <c r="AB12" i="31" s="1"/>
  <c r="AR55" i="30"/>
  <c r="AB55" i="30" s="1"/>
  <c r="AR53" i="30"/>
  <c r="AB53" i="30" s="1"/>
  <c r="AR52" i="30"/>
  <c r="AB52" i="30" s="1"/>
  <c r="AR44" i="30"/>
  <c r="AB44" i="30" s="1"/>
  <c r="AR35" i="30"/>
  <c r="AB35" i="30" s="1"/>
  <c r="AR40" i="30"/>
  <c r="AB40" i="30" s="1"/>
  <c r="AR41" i="30"/>
  <c r="AB41" i="30" s="1"/>
  <c r="AR42" i="30"/>
  <c r="AB42" i="30" s="1"/>
  <c r="AR43" i="30"/>
  <c r="AB43" i="30" s="1"/>
  <c r="AR36" i="30"/>
  <c r="AB36" i="30" s="1"/>
  <c r="AR37" i="30"/>
  <c r="AB37" i="30" s="1"/>
  <c r="AR39" i="30"/>
  <c r="AB39" i="30" s="1"/>
  <c r="AR24" i="30"/>
  <c r="AB24" i="30" s="1"/>
  <c r="AR25" i="30"/>
  <c r="AB25" i="30" s="1"/>
  <c r="AR22" i="30"/>
  <c r="AB22" i="30" s="1"/>
  <c r="U24" i="35"/>
  <c r="U21" i="35"/>
  <c r="AC63" i="13"/>
  <c r="K63" i="13"/>
  <c r="B15" i="32"/>
  <c r="AC63" i="31"/>
  <c r="AC63" i="32"/>
  <c r="AC63" i="33"/>
  <c r="AC63" i="34"/>
  <c r="AC63" i="38"/>
  <c r="AC63" i="35"/>
  <c r="AC63" i="36"/>
  <c r="AC63" i="39"/>
  <c r="AC63" i="37"/>
  <c r="AC63" i="30"/>
  <c r="K63" i="31"/>
  <c r="K63" i="32"/>
  <c r="K63" i="33"/>
  <c r="K63" i="34"/>
  <c r="K63" i="38"/>
  <c r="K63" i="35"/>
  <c r="K63" i="36"/>
  <c r="K63" i="39"/>
  <c r="K63" i="37"/>
  <c r="K63" i="30"/>
  <c r="K3" i="31"/>
  <c r="K3" i="33"/>
  <c r="K3" i="34"/>
  <c r="K3" i="38"/>
  <c r="K3" i="35"/>
  <c r="K3" i="36"/>
  <c r="K3" i="39"/>
  <c r="K3" i="37"/>
  <c r="K3" i="30"/>
  <c r="K2" i="31"/>
  <c r="K2" i="32"/>
  <c r="K2" i="33"/>
  <c r="K2" i="34"/>
  <c r="K2" i="38"/>
  <c r="K2" i="35"/>
  <c r="K2" i="36"/>
  <c r="K2" i="39"/>
  <c r="K2" i="37"/>
  <c r="K2" i="30"/>
  <c r="AK43" i="35" l="1"/>
  <c r="V15" i="35"/>
  <c r="AB15" i="35"/>
  <c r="AB17" i="35"/>
  <c r="U38" i="35"/>
  <c r="M38" i="35"/>
  <c r="AC38" i="35"/>
  <c r="AB54" i="36"/>
  <c r="AB55" i="36"/>
  <c r="U17" i="39"/>
  <c r="B17" i="39"/>
  <c r="B16" i="39"/>
  <c r="F14" i="39"/>
  <c r="U14" i="39" s="1"/>
  <c r="AB43" i="36"/>
  <c r="V47" i="36"/>
  <c r="AB46" i="36"/>
  <c r="AB48" i="36"/>
  <c r="AB44" i="36"/>
  <c r="V49" i="36"/>
  <c r="H55" i="35"/>
  <c r="V45" i="36"/>
  <c r="AB42" i="36"/>
  <c r="AB41" i="36"/>
  <c r="AC61" i="32"/>
  <c r="AB25" i="35"/>
  <c r="AB16" i="35"/>
  <c r="AK52" i="35"/>
  <c r="I9" i="35"/>
  <c r="AB18" i="35"/>
  <c r="AB31" i="35"/>
  <c r="X62" i="35"/>
  <c r="AK49" i="35"/>
  <c r="V14" i="35"/>
  <c r="R18" i="35"/>
  <c r="AB32" i="35"/>
  <c r="H52" i="35"/>
  <c r="AK57" i="35"/>
  <c r="AK46" i="35"/>
  <c r="AB14" i="35"/>
  <c r="AB20" i="35"/>
  <c r="AK54" i="35"/>
  <c r="AB28" i="33"/>
  <c r="AB29" i="33"/>
  <c r="AB25" i="33"/>
  <c r="AB38" i="33" s="1"/>
  <c r="AW38" i="33" s="1"/>
  <c r="AB26" i="33"/>
  <c r="AB30" i="33"/>
  <c r="X24" i="34"/>
  <c r="AQ24" i="34"/>
  <c r="AP24" i="34"/>
  <c r="AS13" i="32"/>
  <c r="AR13" i="32" s="1"/>
  <c r="AS52" i="32" l="1"/>
  <c r="AQ13" i="32"/>
  <c r="AP13" i="32"/>
  <c r="M42" i="30" l="1"/>
  <c r="M43" i="30" l="1"/>
  <c r="M44" i="30" s="1"/>
  <c r="Y38" i="33" l="1"/>
  <c r="AU11" i="39" l="1"/>
  <c r="AR12" i="32"/>
  <c r="AP12" i="32" s="1"/>
  <c r="AS12" i="32"/>
  <c r="AQ12" i="32" s="1"/>
  <c r="AQ13" i="39" l="1"/>
  <c r="U13" i="39"/>
  <c r="F12" i="39"/>
  <c r="F11" i="39"/>
  <c r="V8" i="38" l="1"/>
  <c r="V14" i="38"/>
  <c r="F14" i="38"/>
  <c r="V13" i="38"/>
  <c r="F13" i="38"/>
  <c r="V12" i="38"/>
  <c r="F12" i="38"/>
  <c r="V11" i="38"/>
  <c r="F11" i="38"/>
  <c r="V10" i="38"/>
  <c r="F10" i="38"/>
  <c r="V9" i="38"/>
  <c r="F9" i="38"/>
  <c r="F8" i="38"/>
  <c r="Y38" i="38"/>
  <c r="Y37" i="38"/>
  <c r="Y36" i="38"/>
  <c r="Y35" i="38"/>
  <c r="Y34" i="38"/>
  <c r="Y33" i="38"/>
  <c r="S38" i="38"/>
  <c r="S37" i="38"/>
  <c r="S36" i="38"/>
  <c r="S35" i="38"/>
  <c r="S34" i="38"/>
  <c r="S33" i="38"/>
  <c r="M38" i="38"/>
  <c r="M37" i="38"/>
  <c r="M36" i="38"/>
  <c r="M35" i="38"/>
  <c r="M34" i="38"/>
  <c r="F34" i="38"/>
  <c r="F35" i="38"/>
  <c r="F36" i="38"/>
  <c r="F37" i="38"/>
  <c r="F38" i="38"/>
  <c r="M33" i="38"/>
  <c r="Y32" i="38"/>
  <c r="S32" i="38"/>
  <c r="M32" i="38"/>
  <c r="F33" i="38"/>
  <c r="F32" i="38"/>
  <c r="S31" i="38"/>
  <c r="F30" i="38"/>
  <c r="F18" i="38"/>
  <c r="U28" i="38"/>
  <c r="U27" i="38"/>
  <c r="U26" i="38"/>
  <c r="U25" i="38"/>
  <c r="U24" i="38"/>
  <c r="U23" i="38"/>
  <c r="U22" i="38" l="1"/>
  <c r="U21" i="38"/>
  <c r="U20" i="38"/>
  <c r="F28" i="38"/>
  <c r="F27" i="38"/>
  <c r="F26" i="38"/>
  <c r="F25" i="38"/>
  <c r="F24" i="38"/>
  <c r="F23" i="38"/>
  <c r="F22" i="38"/>
  <c r="F21" i="38"/>
  <c r="F20" i="38"/>
  <c r="U19" i="38"/>
  <c r="F19" i="38"/>
  <c r="AV37" i="33"/>
  <c r="P42" i="30" l="1"/>
  <c r="Y42" i="30"/>
  <c r="V42" i="30"/>
  <c r="S42" i="30"/>
  <c r="AR59" i="30" l="1"/>
  <c r="AC33" i="34"/>
  <c r="U30" i="33"/>
  <c r="BC61" i="30" l="1"/>
  <c r="R59" i="30"/>
  <c r="AR60" i="30"/>
  <c r="AV60" i="30"/>
  <c r="AR61" i="30"/>
  <c r="AV61" i="30"/>
  <c r="AZ61" i="30"/>
  <c r="AS60" i="30"/>
  <c r="AW60" i="30"/>
  <c r="AS61" i="30"/>
  <c r="AW61" i="30"/>
  <c r="BA61" i="30"/>
  <c r="AP60" i="30"/>
  <c r="AT60" i="30"/>
  <c r="AP61" i="30"/>
  <c r="AT61" i="30"/>
  <c r="AX61" i="30"/>
  <c r="BB61" i="30"/>
  <c r="AQ60" i="30"/>
  <c r="AU60" i="30"/>
  <c r="AQ61" i="30"/>
  <c r="AU61" i="30"/>
  <c r="AY61" i="30"/>
  <c r="P43" i="30" l="1"/>
  <c r="Y43" i="30"/>
  <c r="V43" i="30"/>
  <c r="S43" i="30"/>
  <c r="U45" i="32"/>
  <c r="AB44" i="32"/>
  <c r="U44" i="32"/>
  <c r="AB45" i="3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S18" authorId="0" shapeId="0" xr:uid="{00000000-0006-0000-0200-000001000000}">
      <text>
        <r>
          <rPr>
            <b/>
            <sz val="8"/>
            <color indexed="81"/>
            <rFont val="Arial"/>
            <family val="2"/>
          </rPr>
          <t xml:space="preserve">Note
</t>
        </r>
        <r>
          <rPr>
            <sz val="8"/>
            <color indexed="81"/>
            <rFont val="Arial"/>
            <family val="2"/>
          </rPr>
          <t>Refer to S-615Q</t>
        </r>
        <r>
          <rPr>
            <sz val="9"/>
            <color indexed="81"/>
            <rFont val="Tahoma"/>
            <family val="2"/>
          </rPr>
          <t xml:space="preserve">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O3" authorId="0" shapeId="0" xr:uid="{00000000-0006-0000-0B00-000001000000}">
      <text>
        <r>
          <rPr>
            <b/>
            <sz val="8"/>
            <color indexed="81"/>
            <rFont val="Arial"/>
            <family val="2"/>
          </rPr>
          <t xml:space="preserve">Note :
</t>
        </r>
        <r>
          <rPr>
            <sz val="8"/>
            <color indexed="81"/>
            <rFont val="Arial"/>
            <family val="2"/>
          </rPr>
          <t>Orange cells indicate data sheet pre-populated default values, to be retailed or modified by the user as required.</t>
        </r>
        <r>
          <rPr>
            <sz val="9"/>
            <color indexed="81"/>
            <rFont val="Tahoma"/>
            <family val="2"/>
          </rPr>
          <t xml:space="preserve">
</t>
        </r>
      </text>
    </comment>
    <comment ref="AO4" authorId="0" shapeId="0" xr:uid="{00000000-0006-0000-0B00-000002000000}">
      <text>
        <r>
          <rPr>
            <b/>
            <sz val="8"/>
            <color indexed="81"/>
            <rFont val="Arial"/>
            <family val="2"/>
          </rPr>
          <t>Note :
C</t>
        </r>
        <r>
          <rPr>
            <sz val="8"/>
            <color indexed="81"/>
            <rFont val="Arial"/>
            <family val="2"/>
          </rPr>
          <t xml:space="preserve">ells that are used as part of a logic function as shaded this colour and the data contained within is critical to the function of this datasheet. 
</t>
        </r>
        <r>
          <rPr>
            <b/>
            <sz val="8"/>
            <color indexed="81"/>
            <rFont val="Arial"/>
            <family val="2"/>
          </rPr>
          <t>DO NOT MODIFY</t>
        </r>
        <r>
          <rPr>
            <sz val="8"/>
            <color indexed="81"/>
            <rFont val="Arial"/>
            <family val="2"/>
          </rPr>
          <t>.</t>
        </r>
        <r>
          <rPr>
            <sz val="9"/>
            <color indexed="81"/>
            <rFont val="Tahoma"/>
            <family val="2"/>
          </rPr>
          <t xml:space="preserve">
</t>
        </r>
      </text>
    </comment>
    <comment ref="F7" authorId="0" shapeId="0" xr:uid="{00000000-0006-0000-0B00-000003000000}">
      <text>
        <r>
          <rPr>
            <b/>
            <sz val="8"/>
            <color indexed="81"/>
            <rFont val="Arial"/>
            <family val="2"/>
          </rPr>
          <t>Note</t>
        </r>
        <r>
          <rPr>
            <sz val="8"/>
            <color indexed="81"/>
            <rFont val="Arial"/>
            <family val="2"/>
          </rPr>
          <t xml:space="preserve">
If "yes", purchaser should complete rows 8 and 9. </t>
        </r>
        <r>
          <rPr>
            <sz val="9"/>
            <color indexed="81"/>
            <rFont val="Tahoma"/>
            <family val="2"/>
          </rPr>
          <t xml:space="preserve">
</t>
        </r>
      </text>
    </comment>
    <comment ref="F10" authorId="0" shapeId="0" xr:uid="{00000000-0006-0000-0B00-000004000000}">
      <text>
        <r>
          <rPr>
            <b/>
            <sz val="8"/>
            <color indexed="81"/>
            <rFont val="Arial"/>
            <family val="2"/>
          </rPr>
          <t>Note</t>
        </r>
        <r>
          <rPr>
            <sz val="8"/>
            <color indexed="81"/>
            <rFont val="Arial"/>
            <family val="2"/>
          </rPr>
          <t xml:space="preserve">
If "yes", purchaser should complete rows 11 and 12. </t>
        </r>
      </text>
    </comment>
    <comment ref="F13" authorId="0" shapeId="0" xr:uid="{00000000-0006-0000-0B00-000005000000}">
      <text>
        <r>
          <rPr>
            <b/>
            <sz val="8"/>
            <color indexed="81"/>
            <rFont val="Arial"/>
            <family val="2"/>
          </rPr>
          <t>Note</t>
        </r>
        <r>
          <rPr>
            <sz val="8"/>
            <color indexed="81"/>
            <rFont val="Arial"/>
            <family val="2"/>
          </rPr>
          <t xml:space="preserve">
If "yes", purchaser should complete rows 14 and 15. 
</t>
        </r>
        <r>
          <rPr>
            <sz val="9"/>
            <color indexed="81"/>
            <rFont val="Tahoma"/>
            <family val="2"/>
          </rPr>
          <t xml:space="preserve">
</t>
        </r>
      </text>
    </comment>
    <comment ref="F16" authorId="0" shapeId="0" xr:uid="{45DDC780-6359-42E7-8B93-C1D3585928C4}">
      <text>
        <r>
          <rPr>
            <b/>
            <sz val="8"/>
            <color indexed="81"/>
            <rFont val="Arial"/>
            <family val="2"/>
          </rPr>
          <t xml:space="preserve">Note
</t>
        </r>
        <r>
          <rPr>
            <sz val="8"/>
            <color indexed="81"/>
            <rFont val="Arial"/>
            <family val="2"/>
          </rPr>
          <t>If "Yes", Purchaser should complete rows 17 and 18.</t>
        </r>
        <r>
          <rPr>
            <sz val="9"/>
            <color indexed="81"/>
            <rFont val="Tahoma"/>
            <family val="2"/>
          </rPr>
          <t xml:space="preserve">
</t>
        </r>
      </text>
    </comment>
    <comment ref="F17" authorId="0" shapeId="0" xr:uid="{00000000-0006-0000-0B00-000006000000}">
      <text>
        <r>
          <rPr>
            <b/>
            <sz val="8"/>
            <color indexed="81"/>
            <rFont val="Arial"/>
            <family val="2"/>
          </rPr>
          <t xml:space="preserve">Note
</t>
        </r>
        <r>
          <rPr>
            <sz val="8"/>
            <color indexed="81"/>
            <rFont val="Arial"/>
            <family val="2"/>
          </rPr>
          <t xml:space="preserve">If "yes", purchaser should complete row 18. </t>
        </r>
        <r>
          <rPr>
            <b/>
            <sz val="9"/>
            <color indexed="81"/>
            <rFont val="Tahoma"/>
            <family val="2"/>
          </rPr>
          <t xml:space="preserve">
</t>
        </r>
        <r>
          <rPr>
            <sz val="9"/>
            <color indexed="81"/>
            <rFont val="Tahoma"/>
            <family val="2"/>
          </rPr>
          <t xml:space="preserve">
</t>
        </r>
      </text>
    </comment>
    <comment ref="F19" authorId="0" shapeId="0" xr:uid="{1BA4F725-BFB9-4F40-AC9F-5496C89120C1}">
      <text>
        <r>
          <rPr>
            <b/>
            <sz val="8"/>
            <color indexed="81"/>
            <rFont val="Arial"/>
            <family val="2"/>
          </rPr>
          <t xml:space="preserve">Note
</t>
        </r>
        <r>
          <rPr>
            <sz val="8"/>
            <color indexed="81"/>
            <rFont val="Arial"/>
            <family val="2"/>
          </rPr>
          <t>If "Yes", Purchaser should complete rows 20, 21 and 22.</t>
        </r>
        <r>
          <rPr>
            <sz val="9"/>
            <color indexed="81"/>
            <rFont val="Tahoma"/>
            <family val="2"/>
          </rPr>
          <t xml:space="preserve">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O3" authorId="0" shapeId="0" xr:uid="{00000000-0006-0000-0C00-000001000000}">
      <text>
        <r>
          <rPr>
            <b/>
            <sz val="8"/>
            <color indexed="81"/>
            <rFont val="Arial"/>
            <family val="2"/>
          </rPr>
          <t xml:space="preserve">Note :
</t>
        </r>
        <r>
          <rPr>
            <sz val="8"/>
            <color indexed="81"/>
            <rFont val="Arial"/>
            <family val="2"/>
          </rPr>
          <t>Orange cells indicate data sheet pre-populated default values, to be retailed or modified by the user as required.</t>
        </r>
        <r>
          <rPr>
            <sz val="9"/>
            <color indexed="81"/>
            <rFont val="Tahoma"/>
            <family val="2"/>
          </rPr>
          <t xml:space="preserve">
</t>
        </r>
      </text>
    </comment>
    <comment ref="AO4" authorId="0" shapeId="0" xr:uid="{00000000-0006-0000-0C00-000002000000}">
      <text>
        <r>
          <rPr>
            <b/>
            <sz val="8"/>
            <color indexed="81"/>
            <rFont val="Arial"/>
            <family val="2"/>
          </rPr>
          <t>Note :
C</t>
        </r>
        <r>
          <rPr>
            <sz val="8"/>
            <color indexed="81"/>
            <rFont val="Arial"/>
            <family val="2"/>
          </rPr>
          <t xml:space="preserve">ells that are used as part of a logic function as shaded this colour and the data contained within is critical to the function of this datasheet. 
</t>
        </r>
        <r>
          <rPr>
            <b/>
            <sz val="8"/>
            <color indexed="81"/>
            <rFont val="Arial"/>
            <family val="2"/>
          </rPr>
          <t>DO NOT MODIFY</t>
        </r>
        <r>
          <rPr>
            <sz val="8"/>
            <color indexed="81"/>
            <rFont val="Arial"/>
            <family val="2"/>
          </rPr>
          <t>.</t>
        </r>
        <r>
          <rPr>
            <sz val="9"/>
            <color indexed="81"/>
            <rFont val="Tahoma"/>
            <family val="2"/>
          </rPr>
          <t xml:space="preserve">
</t>
        </r>
      </text>
    </comment>
    <comment ref="U7" authorId="0" shapeId="0" xr:uid="{EDAF5765-81EB-4B4A-B69C-9F13A19E58BD}">
      <text>
        <r>
          <rPr>
            <b/>
            <sz val="8"/>
            <color indexed="81"/>
            <rFont val="Arial"/>
            <family val="2"/>
          </rPr>
          <t xml:space="preserve">Note
</t>
        </r>
        <r>
          <rPr>
            <sz val="8"/>
            <color indexed="81"/>
            <rFont val="Arial"/>
            <family val="2"/>
          </rPr>
          <t>Default is "per 8.3.3.2/8.3.3.5"</t>
        </r>
        <r>
          <rPr>
            <sz val="9"/>
            <color indexed="81"/>
            <rFont val="Tahoma"/>
            <family val="2"/>
          </rPr>
          <t xml:space="preserve">
</t>
        </r>
      </text>
    </comment>
    <comment ref="F11" authorId="0" shapeId="0" xr:uid="{00000000-0006-0000-0C00-000003000000}">
      <text>
        <r>
          <rPr>
            <b/>
            <sz val="8"/>
            <color indexed="81"/>
            <rFont val="Arial"/>
            <family val="2"/>
          </rPr>
          <t xml:space="preserve">Note
</t>
        </r>
        <r>
          <rPr>
            <sz val="8"/>
            <color indexed="81"/>
            <rFont val="Arial"/>
            <family val="2"/>
          </rPr>
          <t>Descriptions in rows 11-17 are dependant on the pump type selection. For VS1, VS2, VS3, VS4 and VS5, description will relate to submergence testing. For all other pumps, descriptions will relate to NPSHA test.</t>
        </r>
      </text>
    </comment>
    <comment ref="U14" authorId="0" shapeId="0" xr:uid="{5D14F135-0939-4837-AF01-897C9BC64711}">
      <text>
        <r>
          <rPr>
            <b/>
            <sz val="8"/>
            <color indexed="81"/>
            <rFont val="Arial"/>
            <family val="2"/>
          </rPr>
          <t xml:space="preserve">Note
</t>
        </r>
        <r>
          <rPr>
            <sz val="8"/>
            <color indexed="81"/>
            <rFont val="Arial"/>
            <family val="2"/>
          </rPr>
          <t>Default is "3%".</t>
        </r>
        <r>
          <rPr>
            <sz val="9"/>
            <color indexed="81"/>
            <rFont val="Tahoma"/>
            <family val="2"/>
          </rPr>
          <t xml:space="preserve">
</t>
        </r>
      </text>
    </comment>
    <comment ref="F19" authorId="0" shapeId="0" xr:uid="{00000000-0006-0000-0C00-000005000000}">
      <text>
        <r>
          <rPr>
            <b/>
            <sz val="8"/>
            <color indexed="81"/>
            <rFont val="Arial"/>
            <family val="2"/>
          </rPr>
          <t xml:space="preserve">Note
</t>
        </r>
        <r>
          <rPr>
            <sz val="8"/>
            <color indexed="81"/>
            <rFont val="Arial"/>
            <family val="2"/>
          </rPr>
          <t>Only applicable if complete unit test is required.</t>
        </r>
        <r>
          <rPr>
            <sz val="9"/>
            <color indexed="81"/>
            <rFont val="Tahoma"/>
            <family val="2"/>
          </rPr>
          <t xml:space="preserve">
</t>
        </r>
      </text>
    </comment>
    <comment ref="F26" authorId="0" shapeId="0" xr:uid="{00000000-0006-0000-0C00-000007000000}">
      <text>
        <r>
          <rPr>
            <b/>
            <sz val="8"/>
            <color indexed="81"/>
            <rFont val="Arial"/>
            <family val="2"/>
          </rPr>
          <t xml:space="preserve">Note
</t>
        </r>
        <r>
          <rPr>
            <sz val="8"/>
            <color indexed="81"/>
            <rFont val="Arial"/>
            <family val="2"/>
          </rPr>
          <t xml:space="preserve">Only applicable when API pump type is VS.
</t>
        </r>
      </text>
    </comment>
    <comment ref="F28" authorId="0" shapeId="0" xr:uid="{00000000-0006-0000-0C00-000008000000}">
      <text>
        <r>
          <rPr>
            <b/>
            <sz val="8"/>
            <color indexed="81"/>
            <rFont val="Arial"/>
            <family val="2"/>
          </rPr>
          <t xml:space="preserve">Note
</t>
        </r>
        <r>
          <rPr>
            <sz val="8"/>
            <color indexed="81"/>
            <rFont val="Arial"/>
            <family val="2"/>
          </rPr>
          <t>Only applicable when auxiliary equipment testing is specified.</t>
        </r>
        <r>
          <rPr>
            <sz val="9"/>
            <color indexed="81"/>
            <rFont val="Tahoma"/>
            <family val="2"/>
          </rPr>
          <t xml:space="preserve">
</t>
        </r>
      </text>
    </comment>
    <comment ref="F30" authorId="0" shapeId="0" xr:uid="{00000000-0006-0000-0C00-000009000000}">
      <text>
        <r>
          <rPr>
            <b/>
            <sz val="8"/>
            <color indexed="81"/>
            <rFont val="Arial"/>
            <family val="2"/>
          </rPr>
          <t xml:space="preserve">Note
</t>
        </r>
        <r>
          <rPr>
            <sz val="8"/>
            <color indexed="81"/>
            <rFont val="Arial"/>
            <family val="2"/>
          </rPr>
          <t>Only applicable when auxiliary equipment testing is specified.</t>
        </r>
      </text>
    </comment>
    <comment ref="F36" authorId="0" shapeId="0" xr:uid="{00000000-0006-0000-0C00-00000A000000}">
      <text>
        <r>
          <rPr>
            <b/>
            <sz val="8"/>
            <color indexed="81"/>
            <rFont val="Arial"/>
            <family val="2"/>
          </rPr>
          <t xml:space="preserve">Note
</t>
        </r>
        <r>
          <rPr>
            <sz val="8"/>
            <color indexed="81"/>
            <rFont val="Arial"/>
            <family val="2"/>
          </rPr>
          <t xml:space="preserve">Only applicable if a coordination meeting is required.
</t>
        </r>
      </text>
    </comment>
    <comment ref="F37" authorId="0" shapeId="0" xr:uid="{00000000-0006-0000-0C00-00000B000000}">
      <text>
        <r>
          <rPr>
            <b/>
            <sz val="8"/>
            <color indexed="81"/>
            <rFont val="Arial"/>
            <family val="2"/>
          </rPr>
          <t xml:space="preserve">Note
</t>
        </r>
        <r>
          <rPr>
            <sz val="8"/>
            <color indexed="81"/>
            <rFont val="Arial"/>
            <family val="2"/>
          </rPr>
          <t>This applies to any pump with welded connections.</t>
        </r>
        <r>
          <rPr>
            <sz val="9"/>
            <color indexed="81"/>
            <rFont val="Tahoma"/>
            <family val="2"/>
          </rPr>
          <t xml:space="preserve">
</t>
        </r>
      </text>
    </comment>
    <comment ref="F46" authorId="0" shapeId="0" xr:uid="{BADF9A40-27DA-49A6-8C72-F60208903E4A}">
      <text>
        <r>
          <rPr>
            <b/>
            <sz val="8"/>
            <color indexed="81"/>
            <rFont val="Arial"/>
            <family val="2"/>
          </rPr>
          <t xml:space="preserve">Note
</t>
        </r>
        <r>
          <rPr>
            <sz val="8"/>
            <color indexed="81"/>
            <rFont val="Arial"/>
            <family val="2"/>
          </rPr>
          <t>Only applicable when pump types OH2, OH3, BB1, BB2 and BB3 are selected.</t>
        </r>
        <r>
          <rPr>
            <sz val="9"/>
            <color indexed="81"/>
            <rFont val="Tahoma"/>
            <family val="2"/>
          </rPr>
          <t xml:space="preserve">
</t>
        </r>
      </text>
    </comment>
    <comment ref="F52" authorId="0" shapeId="0" xr:uid="{00000000-0006-0000-0C00-00000C000000}">
      <text>
        <r>
          <rPr>
            <b/>
            <sz val="8"/>
            <color indexed="81"/>
            <rFont val="Arial"/>
            <family val="2"/>
          </rPr>
          <t xml:space="preserve">Note
</t>
        </r>
        <r>
          <rPr>
            <sz val="8"/>
            <color indexed="81"/>
            <rFont val="Arial"/>
            <family val="2"/>
          </rPr>
          <t>Only applicable if heat tracing or insulation is required.</t>
        </r>
        <r>
          <rPr>
            <sz val="9"/>
            <color indexed="81"/>
            <rFont val="Tahoma"/>
            <family val="2"/>
          </rPr>
          <t xml:space="preserve">
</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O3" authorId="0" shapeId="0" xr:uid="{00000000-0006-0000-0D00-000001000000}">
      <text>
        <r>
          <rPr>
            <b/>
            <sz val="8"/>
            <color indexed="81"/>
            <rFont val="Arial"/>
            <family val="2"/>
          </rPr>
          <t xml:space="preserve">Note :
</t>
        </r>
        <r>
          <rPr>
            <sz val="8"/>
            <color indexed="81"/>
            <rFont val="Arial"/>
            <family val="2"/>
          </rPr>
          <t>Orange cells indicate data sheet pre-populated default values, to be retailed or modified by the user as required.</t>
        </r>
        <r>
          <rPr>
            <sz val="9"/>
            <color indexed="81"/>
            <rFont val="Tahoma"/>
            <family val="2"/>
          </rPr>
          <t xml:space="preserve">
</t>
        </r>
      </text>
    </comment>
    <comment ref="AO4" authorId="0" shapeId="0" xr:uid="{00000000-0006-0000-0D00-000002000000}">
      <text>
        <r>
          <rPr>
            <b/>
            <sz val="8"/>
            <color indexed="81"/>
            <rFont val="Arial"/>
            <family val="2"/>
          </rPr>
          <t>Note :
C</t>
        </r>
        <r>
          <rPr>
            <sz val="8"/>
            <color indexed="81"/>
            <rFont val="Arial"/>
            <family val="2"/>
          </rPr>
          <t xml:space="preserve">ells that are used as part of a logic function as shaded this colour and the data contained within is critical to the function of this datasheet. 
</t>
        </r>
        <r>
          <rPr>
            <b/>
            <sz val="8"/>
            <color indexed="81"/>
            <rFont val="Arial"/>
            <family val="2"/>
          </rPr>
          <t>DO NOT MODIFY</t>
        </r>
        <r>
          <rPr>
            <sz val="8"/>
            <color indexed="81"/>
            <rFont val="Arial"/>
            <family val="2"/>
          </rPr>
          <t>.</t>
        </r>
        <r>
          <rPr>
            <sz val="9"/>
            <color indexed="81"/>
            <rFont val="Tahoma"/>
            <family val="2"/>
          </rPr>
          <t xml:space="preserve">
</t>
        </r>
      </text>
    </comment>
    <comment ref="F12" authorId="0" shapeId="0" xr:uid="{00000000-0006-0000-0D00-000003000000}">
      <text>
        <r>
          <rPr>
            <b/>
            <sz val="8"/>
            <color indexed="81"/>
            <rFont val="Arial"/>
            <family val="2"/>
          </rPr>
          <t xml:space="preserve">Note
</t>
        </r>
        <r>
          <rPr>
            <sz val="8"/>
            <color indexed="81"/>
            <rFont val="Arial"/>
            <family val="2"/>
          </rPr>
          <t>Options in this section applicable when the selected API pump type is OH1, OH2, BB1, BB2 or BB3.</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O3" authorId="0" shapeId="0" xr:uid="{00000000-0006-0000-0300-000001000000}">
      <text>
        <r>
          <rPr>
            <b/>
            <sz val="8"/>
            <color indexed="81"/>
            <rFont val="Arial"/>
            <family val="2"/>
          </rPr>
          <t xml:space="preserve">Note :
</t>
        </r>
        <r>
          <rPr>
            <sz val="8"/>
            <color indexed="81"/>
            <rFont val="Arial"/>
            <family val="2"/>
          </rPr>
          <t>Orange cells indicate data sheet pre-populated default values, to be retailed or modified by the user as required.</t>
        </r>
        <r>
          <rPr>
            <sz val="9"/>
            <color indexed="81"/>
            <rFont val="Tahoma"/>
            <family val="2"/>
          </rPr>
          <t xml:space="preserve">
</t>
        </r>
      </text>
    </comment>
    <comment ref="AO4" authorId="0" shapeId="0" xr:uid="{00000000-0006-0000-0300-000002000000}">
      <text>
        <r>
          <rPr>
            <b/>
            <sz val="8"/>
            <color indexed="81"/>
            <rFont val="Arial"/>
            <family val="2"/>
          </rPr>
          <t xml:space="preserve">Note :
</t>
        </r>
        <r>
          <rPr>
            <sz val="8"/>
            <color indexed="81"/>
            <rFont val="Arial"/>
            <family val="2"/>
          </rPr>
          <t xml:space="preserve">Cells that are used as part of a logic function as shaded this colour and the data contained within is critical to the function of this datasheet. 
</t>
        </r>
        <r>
          <rPr>
            <b/>
            <sz val="8"/>
            <color indexed="81"/>
            <rFont val="Arial"/>
            <family val="2"/>
          </rPr>
          <t>DO NOT MODIFY</t>
        </r>
        <r>
          <rPr>
            <sz val="8"/>
            <color indexed="81"/>
            <rFont val="Arial"/>
            <family val="2"/>
          </rPr>
          <t>.</t>
        </r>
        <r>
          <rPr>
            <sz val="9"/>
            <color indexed="81"/>
            <rFont val="Tahoma"/>
            <family val="2"/>
          </rPr>
          <t xml:space="preserve">
</t>
        </r>
      </text>
    </comment>
    <comment ref="U7" authorId="0" shapeId="0" xr:uid="{00000000-0006-0000-0300-000003000000}">
      <text>
        <r>
          <rPr>
            <b/>
            <sz val="8"/>
            <color indexed="81"/>
            <rFont val="Arial"/>
            <family val="2"/>
          </rPr>
          <t xml:space="preserve">Note
</t>
        </r>
        <r>
          <rPr>
            <sz val="8"/>
            <color indexed="81"/>
            <rFont val="Arial"/>
            <family val="2"/>
          </rPr>
          <t xml:space="preserve">This selection determines the units of the entire data sheet.
</t>
        </r>
      </text>
    </comment>
    <comment ref="U10" authorId="0" shapeId="0" xr:uid="{00000000-0006-0000-0300-000004000000}">
      <text>
        <r>
          <rPr>
            <b/>
            <sz val="9"/>
            <color indexed="81"/>
            <rFont val="Tahoma"/>
            <family val="2"/>
          </rPr>
          <t xml:space="preserve">Note
</t>
        </r>
        <r>
          <rPr>
            <sz val="9"/>
            <color indexed="81"/>
            <rFont val="Tahoma"/>
            <family val="2"/>
          </rPr>
          <t xml:space="preserve">Vendor can specify 1 to 14 stages
</t>
        </r>
        <r>
          <rPr>
            <b/>
            <sz val="9"/>
            <color indexed="81"/>
            <rFont val="Tahoma"/>
            <family val="2"/>
          </rPr>
          <t xml:space="preserve">
</t>
        </r>
        <r>
          <rPr>
            <sz val="9"/>
            <color indexed="81"/>
            <rFont val="Tahoma"/>
            <family val="2"/>
          </rPr>
          <t>Values = 1 to 14</t>
        </r>
      </text>
    </comment>
    <comment ref="F32" authorId="0" shapeId="0" xr:uid="{A38CFB8A-0819-4C7E-9C1F-88E127750919}">
      <text>
        <r>
          <rPr>
            <b/>
            <sz val="8"/>
            <color indexed="81"/>
            <rFont val="Tahoma"/>
            <family val="2"/>
          </rPr>
          <t>Note</t>
        </r>
        <r>
          <rPr>
            <b/>
            <sz val="9"/>
            <color indexed="81"/>
            <rFont val="Tahoma"/>
            <family val="2"/>
          </rPr>
          <t xml:space="preserve">
</t>
        </r>
        <r>
          <rPr>
            <sz val="8"/>
            <color indexed="81"/>
            <rFont val="Arial"/>
            <family val="2"/>
          </rPr>
          <t xml:space="preserve">The only operating conditions that are coincident are all rated conditions, flow and NPSH
</t>
        </r>
      </text>
    </comment>
    <comment ref="F42" authorId="0" shapeId="0" xr:uid="{00000000-0006-0000-0300-000005000000}">
      <text>
        <r>
          <rPr>
            <b/>
            <sz val="8"/>
            <color indexed="81"/>
            <rFont val="Arial"/>
            <family val="2"/>
          </rPr>
          <t>Note</t>
        </r>
        <r>
          <rPr>
            <sz val="8"/>
            <color indexed="81"/>
            <rFont val="Arial"/>
            <family val="2"/>
          </rPr>
          <t xml:space="preserve">
Differential pressure is calcualated using stated values for discharge pressure (gauge) and suction pressure (absolute). The formula subtracts atmospheric pressure from the suction pressure (absolute). </t>
        </r>
      </text>
    </comment>
    <comment ref="F43" authorId="0" shapeId="0" xr:uid="{00000000-0006-0000-0300-000006000000}">
      <text>
        <r>
          <rPr>
            <b/>
            <sz val="8"/>
            <color indexed="81"/>
            <rFont val="Tahoma"/>
            <family val="2"/>
          </rPr>
          <t>Note</t>
        </r>
        <r>
          <rPr>
            <sz val="8"/>
            <color indexed="81"/>
            <rFont val="Tahoma"/>
            <family val="2"/>
          </rPr>
          <t xml:space="preserve">
Differential head is calculated using the stated values for differential pressure, rated relative density and a conversion factor.</t>
        </r>
      </text>
    </comment>
    <comment ref="F44" authorId="0" shapeId="0" xr:uid="{00000000-0006-0000-0300-000007000000}">
      <text>
        <r>
          <rPr>
            <b/>
            <sz val="8"/>
            <color indexed="81"/>
            <rFont val="Arial"/>
            <family val="2"/>
          </rPr>
          <t>Note</t>
        </r>
        <r>
          <rPr>
            <sz val="8"/>
            <color indexed="81"/>
            <rFont val="Arial"/>
            <family val="2"/>
          </rPr>
          <t xml:space="preserve">
Hydraulic power is calculated using the values defined for rated relative density, rated flow, rated differential head and a hydraulic power factor.</t>
        </r>
        <r>
          <rPr>
            <sz val="9"/>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O3" authorId="0" shapeId="0" xr:uid="{00000000-0006-0000-0400-000001000000}">
      <text>
        <r>
          <rPr>
            <b/>
            <sz val="8"/>
            <color indexed="81"/>
            <rFont val="Arial"/>
            <family val="2"/>
          </rPr>
          <t xml:space="preserve">Note :
</t>
        </r>
        <r>
          <rPr>
            <sz val="8"/>
            <color indexed="81"/>
            <rFont val="Arial"/>
            <family val="2"/>
          </rPr>
          <t>Orange cells indicate data sheet pre-populated default values, to be retailed or modified by the user as required.</t>
        </r>
        <r>
          <rPr>
            <sz val="9"/>
            <color indexed="81"/>
            <rFont val="Tahoma"/>
            <family val="2"/>
          </rPr>
          <t xml:space="preserve">
</t>
        </r>
      </text>
    </comment>
    <comment ref="AO4" authorId="0" shapeId="0" xr:uid="{00000000-0006-0000-0400-000002000000}">
      <text>
        <r>
          <rPr>
            <b/>
            <sz val="8"/>
            <color indexed="81"/>
            <rFont val="Arial"/>
            <family val="2"/>
          </rPr>
          <t>Note :
C</t>
        </r>
        <r>
          <rPr>
            <sz val="8"/>
            <color indexed="81"/>
            <rFont val="Arial"/>
            <family val="2"/>
          </rPr>
          <t xml:space="preserve">ells that are used as part of a logic function as shaded this colour and the data contained within is critical to the function of this datasheet. 
</t>
        </r>
        <r>
          <rPr>
            <b/>
            <sz val="8"/>
            <color indexed="81"/>
            <rFont val="Arial"/>
            <family val="2"/>
          </rPr>
          <t>DO NOT MODIFY</t>
        </r>
        <r>
          <rPr>
            <sz val="8"/>
            <color indexed="81"/>
            <rFont val="Arial"/>
            <family val="2"/>
          </rPr>
          <t>.</t>
        </r>
        <r>
          <rPr>
            <sz val="9"/>
            <color indexed="81"/>
            <rFont val="Tahoma"/>
            <family val="2"/>
          </rPr>
          <t xml:space="preserve">
</t>
        </r>
      </text>
    </comment>
    <comment ref="U31" authorId="0" shapeId="0" xr:uid="{00000000-0006-0000-0400-000003000000}">
      <text>
        <r>
          <rPr>
            <b/>
            <sz val="8"/>
            <color indexed="81"/>
            <rFont val="Arial"/>
            <family val="2"/>
          </rPr>
          <t xml:space="preserve">Note
</t>
        </r>
        <r>
          <rPr>
            <sz val="8"/>
            <color indexed="81"/>
            <rFont val="Arial"/>
            <family val="2"/>
          </rPr>
          <t>Scope does not include pumps with drivers &gt; 1,000kW (1,340HP)</t>
        </r>
        <r>
          <rPr>
            <b/>
            <sz val="8"/>
            <color indexed="81"/>
            <rFont val="Arial"/>
            <family val="2"/>
          </rPr>
          <t xml:space="preserve">
</t>
        </r>
        <r>
          <rPr>
            <sz val="8"/>
            <color indexed="81"/>
            <rFont val="Arial"/>
            <family val="2"/>
          </rPr>
          <t>Value range = 0 to 1340</t>
        </r>
        <r>
          <rPr>
            <sz val="9"/>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O3" authorId="0" shapeId="0" xr:uid="{00000000-0006-0000-0500-000001000000}">
      <text>
        <r>
          <rPr>
            <b/>
            <sz val="8"/>
            <color indexed="81"/>
            <rFont val="Arial"/>
            <family val="2"/>
          </rPr>
          <t xml:space="preserve">Note :
</t>
        </r>
        <r>
          <rPr>
            <sz val="8"/>
            <color indexed="81"/>
            <rFont val="Arial"/>
            <family val="2"/>
          </rPr>
          <t>Orange cells indicate data sheet pre-populated default values, to be retailed or modified by the user as required.</t>
        </r>
        <r>
          <rPr>
            <sz val="9"/>
            <color indexed="81"/>
            <rFont val="Tahoma"/>
            <family val="2"/>
          </rPr>
          <t xml:space="preserve">
</t>
        </r>
      </text>
    </comment>
    <comment ref="AO4" authorId="0" shapeId="0" xr:uid="{00000000-0006-0000-0500-000002000000}">
      <text>
        <r>
          <rPr>
            <b/>
            <sz val="8"/>
            <color indexed="81"/>
            <rFont val="Arial"/>
            <family val="2"/>
          </rPr>
          <t>Note :
C</t>
        </r>
        <r>
          <rPr>
            <sz val="8"/>
            <color indexed="81"/>
            <rFont val="Arial"/>
            <family val="2"/>
          </rPr>
          <t xml:space="preserve">ells that are used as part of a logic function as shaded this colour and the data contained within is critical to the function of this datasheet. 
</t>
        </r>
        <r>
          <rPr>
            <b/>
            <sz val="8"/>
            <color indexed="81"/>
            <rFont val="Arial"/>
            <family val="2"/>
          </rPr>
          <t>DO NOT MODIFY</t>
        </r>
        <r>
          <rPr>
            <sz val="8"/>
            <color indexed="81"/>
            <rFont val="Arial"/>
            <family val="2"/>
          </rPr>
          <t>.</t>
        </r>
        <r>
          <rPr>
            <sz val="9"/>
            <color indexed="81"/>
            <rFont val="Tahoma"/>
            <family val="2"/>
          </rPr>
          <t xml:space="preserve">
</t>
        </r>
      </text>
    </comment>
    <comment ref="F7" authorId="0" shapeId="0" xr:uid="{00000000-0006-0000-0500-000003000000}">
      <text>
        <r>
          <rPr>
            <b/>
            <sz val="8"/>
            <color indexed="81"/>
            <rFont val="Arial"/>
            <family val="2"/>
          </rPr>
          <t xml:space="preserve">Note
</t>
        </r>
        <r>
          <rPr>
            <sz val="8"/>
            <color indexed="81"/>
            <rFont val="Arial"/>
            <family val="2"/>
          </rPr>
          <t>Only applicable when considering specifying BB1 or BB3 type pumps.</t>
        </r>
        <r>
          <rPr>
            <sz val="9"/>
            <color indexed="81"/>
            <rFont val="Tahoma"/>
            <family val="2"/>
          </rPr>
          <t xml:space="preserve">
</t>
        </r>
      </text>
    </comment>
    <comment ref="F8" authorId="0" shapeId="0" xr:uid="{00000000-0006-0000-0500-000004000000}">
      <text>
        <r>
          <rPr>
            <b/>
            <sz val="8"/>
            <color indexed="81"/>
            <rFont val="Arial"/>
            <family val="2"/>
          </rPr>
          <t xml:space="preserve">Note
</t>
        </r>
        <r>
          <rPr>
            <sz val="8"/>
            <color indexed="81"/>
            <rFont val="Arial"/>
            <family val="2"/>
          </rPr>
          <t>Only applicable when considering specifying BB1 or BB3 type pumps.</t>
        </r>
        <r>
          <rPr>
            <sz val="9"/>
            <color indexed="81"/>
            <rFont val="Tahoma"/>
            <charset val="1"/>
          </rPr>
          <t xml:space="preserve">
</t>
        </r>
      </text>
    </comment>
    <comment ref="F9" authorId="0" shapeId="0" xr:uid="{00000000-0006-0000-0500-000005000000}">
      <text>
        <r>
          <rPr>
            <b/>
            <sz val="8"/>
            <color indexed="81"/>
            <rFont val="Arial"/>
            <family val="2"/>
          </rPr>
          <t>Note</t>
        </r>
        <r>
          <rPr>
            <sz val="8"/>
            <color indexed="81"/>
            <rFont val="Arial"/>
            <family val="2"/>
          </rPr>
          <t xml:space="preserve">
Only applicable when considering specifying BB1 or BB3 type pumps.</t>
        </r>
        <r>
          <rPr>
            <sz val="9"/>
            <color indexed="81"/>
            <rFont val="Tahoma"/>
            <family val="2"/>
          </rPr>
          <t xml:space="preserve">
</t>
        </r>
      </text>
    </comment>
    <comment ref="F10" authorId="0" shapeId="0" xr:uid="{00000000-0006-0000-0500-000006000000}">
      <text>
        <r>
          <rPr>
            <b/>
            <sz val="8"/>
            <color indexed="81"/>
            <rFont val="Arial"/>
            <family val="2"/>
          </rPr>
          <t xml:space="preserve">Note
</t>
        </r>
        <r>
          <rPr>
            <sz val="8"/>
            <color indexed="81"/>
            <rFont val="Arial"/>
            <family val="2"/>
          </rPr>
          <t>Only applicable when considering specifying BB1 or BB3 type pumps.</t>
        </r>
        <r>
          <rPr>
            <sz val="9"/>
            <color indexed="81"/>
            <rFont val="Tahoma"/>
            <family val="2"/>
          </rPr>
          <t xml:space="preserve">
</t>
        </r>
      </text>
    </comment>
    <comment ref="U13" authorId="0" shapeId="0" xr:uid="{00000000-0006-0000-0500-000007000000}">
      <text>
        <r>
          <rPr>
            <b/>
            <sz val="8"/>
            <color indexed="81"/>
            <rFont val="Arial"/>
            <family val="2"/>
          </rPr>
          <t xml:space="preserve">Note
</t>
        </r>
        <r>
          <rPr>
            <sz val="8"/>
            <color indexed="81"/>
            <rFont val="Arial"/>
            <family val="2"/>
          </rPr>
          <t>S-615 scope excludes single volute overhung pumps requiring a driver rated in excess of 112 kW (150 HP). 
If rated power is greater than 112kW (150HP) and API pump type OH1, OH2, OH3, OH5, OH5 BS 4082-1 or OH6 is specified, single volute should not be selected.</t>
        </r>
        <r>
          <rPr>
            <sz val="9"/>
            <color indexed="81"/>
            <rFont val="Tahoma"/>
            <family val="2"/>
          </rPr>
          <t xml:space="preserve">
</t>
        </r>
      </text>
    </comment>
    <comment ref="F15" authorId="0" shapeId="0" xr:uid="{00000000-0006-0000-0500-000008000000}">
      <text>
        <r>
          <rPr>
            <b/>
            <sz val="8"/>
            <color indexed="81"/>
            <rFont val="Arial"/>
            <family val="2"/>
          </rPr>
          <t xml:space="preserve">Note
</t>
        </r>
        <r>
          <rPr>
            <sz val="8"/>
            <color indexed="81"/>
            <rFont val="Arial"/>
            <family val="2"/>
          </rPr>
          <t>Option applicable when API pump type OH3 is specified.</t>
        </r>
        <r>
          <rPr>
            <sz val="9"/>
            <color indexed="81"/>
            <rFont val="Tahoma"/>
            <family val="2"/>
          </rPr>
          <t xml:space="preserve">
</t>
        </r>
      </text>
    </comment>
    <comment ref="U36" authorId="0" shapeId="0" xr:uid="{EDB91590-79E1-4D52-AF9B-2DA21CFBE72B}">
      <text>
        <r>
          <rPr>
            <b/>
            <sz val="8"/>
            <color indexed="81"/>
            <rFont val="Arial"/>
            <family val="2"/>
          </rPr>
          <t xml:space="preserve">Note
</t>
        </r>
        <r>
          <rPr>
            <sz val="8"/>
            <color indexed="81"/>
            <rFont val="Arial"/>
            <family val="2"/>
          </rPr>
          <t>Default option is "Tapered ISO 7-1</t>
        </r>
      </text>
    </comment>
    <comment ref="F40" authorId="0" shapeId="0" xr:uid="{00000000-0006-0000-0500-000009000000}">
      <text>
        <r>
          <rPr>
            <b/>
            <sz val="8"/>
            <color indexed="81"/>
            <rFont val="Arial"/>
            <family val="2"/>
          </rPr>
          <t xml:space="preserve">Note
</t>
        </r>
        <r>
          <rPr>
            <sz val="8"/>
            <color indexed="81"/>
            <rFont val="Arial"/>
            <family val="2"/>
          </rPr>
          <t>Option applicable when heat tracing or insulation is specified.</t>
        </r>
        <r>
          <rPr>
            <sz val="9"/>
            <color indexed="81"/>
            <rFont val="Tahoma"/>
            <family val="2"/>
          </rPr>
          <t xml:space="preserve">
</t>
        </r>
      </text>
    </comment>
    <comment ref="X42" authorId="0" shapeId="0" xr:uid="{D2A0799F-29E6-41B9-B840-59BA866C6EF4}">
      <text>
        <r>
          <rPr>
            <b/>
            <sz val="8"/>
            <color indexed="81"/>
            <rFont val="Arial"/>
            <family val="2"/>
          </rPr>
          <t xml:space="preserve">Note
</t>
        </r>
        <r>
          <rPr>
            <sz val="8"/>
            <color indexed="81"/>
            <rFont val="Arial"/>
            <family val="2"/>
          </rPr>
          <t>Default is "Studs".</t>
        </r>
        <r>
          <rPr>
            <sz val="9"/>
            <color indexed="81"/>
            <rFont val="Tahoma"/>
            <family val="2"/>
          </rPr>
          <t xml:space="preserve">
</t>
        </r>
      </text>
    </comment>
    <comment ref="X43" authorId="0" shapeId="0" xr:uid="{6FACADC4-56BB-4FAC-94C3-78AFBA74378D}">
      <text>
        <r>
          <rPr>
            <b/>
            <sz val="8"/>
            <color indexed="81"/>
            <rFont val="Tahoma"/>
            <family val="2"/>
          </rPr>
          <t xml:space="preserve">Note
</t>
        </r>
        <r>
          <rPr>
            <sz val="8"/>
            <color indexed="81"/>
            <rFont val="Tahoma"/>
            <family val="2"/>
          </rPr>
          <t>Default is "External hex-headed".</t>
        </r>
      </text>
    </comment>
    <comment ref="F46" authorId="0" shapeId="0" xr:uid="{00000000-0006-0000-0500-00000A000000}">
      <text>
        <r>
          <rPr>
            <b/>
            <sz val="8"/>
            <color indexed="81"/>
            <rFont val="Arial"/>
            <family val="2"/>
          </rPr>
          <t xml:space="preserve">Note
</t>
        </r>
        <r>
          <rPr>
            <sz val="8"/>
            <color indexed="81"/>
            <rFont val="Arial"/>
            <family val="2"/>
          </rPr>
          <t>Option only applicable when API pump type OH1, OH2, OH3, OH5, OH5 BS 4082-1 or OH6 is specified.</t>
        </r>
      </text>
    </comment>
    <comment ref="F48" authorId="0" shapeId="0" xr:uid="{00000000-0006-0000-0500-00000B000000}">
      <text>
        <r>
          <rPr>
            <b/>
            <sz val="8"/>
            <color indexed="81"/>
            <rFont val="Arial"/>
            <family val="2"/>
          </rPr>
          <t xml:space="preserve">Note
</t>
        </r>
        <r>
          <rPr>
            <sz val="8"/>
            <color indexed="81"/>
            <rFont val="Arial"/>
            <family val="2"/>
          </rPr>
          <t>Options applicable when the selected API pump type is VS6 or VS7.</t>
        </r>
      </text>
    </comment>
    <comment ref="F49" authorId="0" shapeId="0" xr:uid="{00000000-0006-0000-0500-00000C000000}">
      <text>
        <r>
          <rPr>
            <b/>
            <sz val="8"/>
            <color indexed="81"/>
            <rFont val="Arial"/>
            <family val="2"/>
          </rPr>
          <t xml:space="preserve">Note
</t>
        </r>
        <r>
          <rPr>
            <sz val="8"/>
            <color indexed="81"/>
            <rFont val="Arial"/>
            <family val="2"/>
          </rPr>
          <t>Data only required when API pump type VS1, VS2, VS3, VS4, VS5, VS6 or VS7 is specified.</t>
        </r>
        <r>
          <rPr>
            <sz val="9"/>
            <color indexed="81"/>
            <rFont val="Tahoma"/>
            <family val="2"/>
          </rPr>
          <t xml:space="preserve">
</t>
        </r>
      </text>
    </comment>
    <comment ref="K51" authorId="0" shapeId="0" xr:uid="{00000000-0006-0000-0500-00000D000000}">
      <text>
        <r>
          <rPr>
            <b/>
            <sz val="8"/>
            <color indexed="81"/>
            <rFont val="Arial"/>
            <family val="2"/>
          </rPr>
          <t xml:space="preserve">Note
</t>
        </r>
        <r>
          <rPr>
            <sz val="8"/>
            <color indexed="81"/>
            <rFont val="Arial"/>
            <family val="2"/>
          </rPr>
          <t>For VS6 and VS7 pumps, this data is required if hydrostatic test of VS6/VS7 bowls and columns is specified above.</t>
        </r>
        <r>
          <rPr>
            <sz val="9"/>
            <color indexed="81"/>
            <rFont val="Tahoma"/>
            <family val="2"/>
          </rPr>
          <t xml:space="preserve">
</t>
        </r>
      </text>
    </comment>
    <comment ref="K52" authorId="0" shapeId="0" xr:uid="{00000000-0006-0000-0500-00000E000000}">
      <text>
        <r>
          <rPr>
            <b/>
            <sz val="8"/>
            <color indexed="81"/>
            <rFont val="Arial"/>
            <family val="2"/>
          </rPr>
          <t xml:space="preserve">Note
</t>
        </r>
        <r>
          <rPr>
            <sz val="8"/>
            <color indexed="81"/>
            <rFont val="Arial"/>
            <family val="2"/>
          </rPr>
          <t>For VS6 and VS7 pumps, this data is required if hydrostatic test of VS6/VS7 bowls and columns is specified above.</t>
        </r>
      </text>
    </comment>
    <comment ref="F55" authorId="0" shapeId="0" xr:uid="{00000000-0006-0000-0500-00000F000000}">
      <text>
        <r>
          <rPr>
            <b/>
            <sz val="8"/>
            <color indexed="81"/>
            <rFont val="Arial"/>
            <family val="2"/>
          </rPr>
          <t xml:space="preserve">Note
</t>
        </r>
        <r>
          <rPr>
            <sz val="8"/>
            <color indexed="81"/>
            <rFont val="Arial"/>
            <family val="2"/>
          </rPr>
          <t>Option only applicable when API pump type BB3, VS1, VS3 or VS6 is specified.</t>
        </r>
        <r>
          <rPr>
            <b/>
            <sz val="9"/>
            <color indexed="81"/>
            <rFont val="Tahoma"/>
            <family val="2"/>
          </rPr>
          <t xml:space="preserve">
</t>
        </r>
        <r>
          <rPr>
            <sz val="9"/>
            <color indexed="81"/>
            <rFont val="Tahoma"/>
            <family val="2"/>
          </rPr>
          <t xml:space="preserve">
</t>
        </r>
      </text>
    </comment>
    <comment ref="U55" authorId="0" shapeId="0" xr:uid="{81AA40BC-9505-4F91-8E93-64ED936327A2}">
      <text>
        <r>
          <rPr>
            <b/>
            <sz val="8"/>
            <color indexed="81"/>
            <rFont val="Arial"/>
            <family val="2"/>
          </rPr>
          <t xml:space="preserve">Note
</t>
        </r>
        <r>
          <rPr>
            <sz val="8"/>
            <color indexed="81"/>
            <rFont val="Arial"/>
            <family val="2"/>
          </rPr>
          <t>Default is "Both directions"</t>
        </r>
        <r>
          <rPr>
            <sz val="9"/>
            <color indexed="81"/>
            <rFont val="Tahoma"/>
            <family val="2"/>
          </rPr>
          <t xml:space="preserve">
</t>
        </r>
      </text>
    </comment>
    <comment ref="F56" authorId="0" shapeId="0" xr:uid="{00000000-0006-0000-0500-000010000000}">
      <text>
        <r>
          <rPr>
            <b/>
            <sz val="8"/>
            <color indexed="81"/>
            <rFont val="Arial"/>
            <family val="2"/>
          </rPr>
          <t>Note</t>
        </r>
        <r>
          <rPr>
            <sz val="8"/>
            <color indexed="81"/>
            <rFont val="Arial"/>
            <family val="2"/>
          </rPr>
          <t xml:space="preserve">
Option only applicable when API pump type OH3 is specified.</t>
        </r>
        <r>
          <rPr>
            <sz val="9"/>
            <color indexed="81"/>
            <rFont val="Tahoma"/>
            <family val="2"/>
          </rPr>
          <t xml:space="preserve">
</t>
        </r>
      </text>
    </comment>
    <comment ref="F57" authorId="0" shapeId="0" xr:uid="{00000000-0006-0000-0500-000011000000}">
      <text>
        <r>
          <rPr>
            <b/>
            <sz val="8"/>
            <color indexed="81"/>
            <rFont val="Arial"/>
            <family val="2"/>
          </rPr>
          <t xml:space="preserve">Note
</t>
        </r>
        <r>
          <rPr>
            <sz val="8"/>
            <color indexed="81"/>
            <rFont val="Arial"/>
            <family val="2"/>
          </rPr>
          <t>Option only applicable when API pump type OH3 is specified.</t>
        </r>
        <r>
          <rPr>
            <sz val="9"/>
            <color indexed="81"/>
            <rFont val="Tahoma"/>
            <family val="2"/>
          </rPr>
          <t xml:space="preserve">
</t>
        </r>
      </text>
    </comment>
    <comment ref="F59" authorId="0" shapeId="0" xr:uid="{00000000-0006-0000-0500-000012000000}">
      <text>
        <r>
          <rPr>
            <b/>
            <sz val="8"/>
            <color indexed="81"/>
            <rFont val="Arial"/>
            <family val="2"/>
          </rPr>
          <t xml:space="preserve">Note
</t>
        </r>
        <r>
          <rPr>
            <sz val="8"/>
            <color indexed="81"/>
            <rFont val="Arial"/>
            <family val="2"/>
          </rPr>
          <t>Option only applicable when API pump type OH2 is specified.</t>
        </r>
        <r>
          <rPr>
            <sz val="9"/>
            <color indexed="81"/>
            <rFont val="Tahoma"/>
            <family val="2"/>
          </rPr>
          <t xml:space="preserve">
</t>
        </r>
        <r>
          <rPr>
            <sz val="8"/>
            <color indexed="81"/>
            <rFont val="Arial"/>
            <family val="2"/>
          </rPr>
          <t>Default requirement is "Yes".</t>
        </r>
      </text>
    </comment>
    <comment ref="U59" authorId="0" shapeId="0" xr:uid="{5FA52442-C96A-41E4-AA45-B849F99AA743}">
      <text>
        <r>
          <rPr>
            <b/>
            <sz val="8"/>
            <color indexed="81"/>
            <rFont val="Arial"/>
            <family val="2"/>
          </rPr>
          <t>Note</t>
        </r>
        <r>
          <rPr>
            <sz val="8"/>
            <color indexed="81"/>
            <rFont val="Arial"/>
            <family val="2"/>
          </rPr>
          <t xml:space="preserve">
Default is "Yes".</t>
        </r>
      </text>
    </comment>
    <comment ref="F61" authorId="0" shapeId="0" xr:uid="{00000000-0006-0000-0500-000013000000}">
      <text>
        <r>
          <rPr>
            <b/>
            <sz val="8"/>
            <color indexed="81"/>
            <rFont val="Arial"/>
            <family val="2"/>
          </rPr>
          <t>Note
O</t>
        </r>
        <r>
          <rPr>
            <sz val="8"/>
            <color indexed="81"/>
            <rFont val="Arial"/>
            <family val="2"/>
          </rPr>
          <t>nly applicable when API pump type OH or BB is specified.</t>
        </r>
        <r>
          <rPr>
            <sz val="9"/>
            <color indexed="81"/>
            <rFont val="Tahoma"/>
            <family val="2"/>
          </rPr>
          <t xml:space="preserve">
</t>
        </r>
      </text>
    </comment>
    <comment ref="F62" authorId="0" shapeId="0" xr:uid="{00000000-0006-0000-0500-000014000000}">
      <text>
        <r>
          <rPr>
            <b/>
            <sz val="8"/>
            <color indexed="81"/>
            <rFont val="Arial"/>
            <family val="2"/>
          </rPr>
          <t xml:space="preserve">Note
</t>
        </r>
        <r>
          <rPr>
            <sz val="8"/>
            <color indexed="81"/>
            <rFont val="Arial"/>
            <family val="2"/>
          </rPr>
          <t>Option only applicable when API pump type BB3, VS1, VS3 or VS6 is specified and the number of stages is greater than 2.</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O3" authorId="0" shapeId="0" xr:uid="{00000000-0006-0000-0600-000001000000}">
      <text>
        <r>
          <rPr>
            <b/>
            <sz val="8"/>
            <color indexed="81"/>
            <rFont val="Arial"/>
            <family val="2"/>
          </rPr>
          <t xml:space="preserve">Note :
</t>
        </r>
        <r>
          <rPr>
            <sz val="8"/>
            <color indexed="81"/>
            <rFont val="Arial"/>
            <family val="2"/>
          </rPr>
          <t>Orange cells indicate data sheet pre-populated default values, to be retailed or modified by the user as required.</t>
        </r>
        <r>
          <rPr>
            <sz val="9"/>
            <color indexed="81"/>
            <rFont val="Tahoma"/>
            <family val="2"/>
          </rPr>
          <t xml:space="preserve">
</t>
        </r>
      </text>
    </comment>
    <comment ref="AO4" authorId="0" shapeId="0" xr:uid="{00000000-0006-0000-0600-000002000000}">
      <text>
        <r>
          <rPr>
            <b/>
            <sz val="8"/>
            <color indexed="81"/>
            <rFont val="Arial"/>
            <family val="2"/>
          </rPr>
          <t>Note :
C</t>
        </r>
        <r>
          <rPr>
            <sz val="8"/>
            <color indexed="81"/>
            <rFont val="Arial"/>
            <family val="2"/>
          </rPr>
          <t xml:space="preserve">ells that are used as part of a logic function as shaded this colour and the data contained within is critical to the function of this datasheet. 
</t>
        </r>
        <r>
          <rPr>
            <b/>
            <sz val="8"/>
            <color indexed="81"/>
            <rFont val="Arial"/>
            <family val="2"/>
          </rPr>
          <t>DO NOT MODIFY</t>
        </r>
        <r>
          <rPr>
            <sz val="8"/>
            <color indexed="81"/>
            <rFont val="Arial"/>
            <family val="2"/>
          </rPr>
          <t>.</t>
        </r>
        <r>
          <rPr>
            <sz val="9"/>
            <color indexed="81"/>
            <rFont val="Tahoma"/>
            <family val="2"/>
          </rPr>
          <t xml:space="preserve">
</t>
        </r>
      </text>
    </comment>
    <comment ref="F8" authorId="0" shapeId="0" xr:uid="{00000000-0006-0000-0600-000003000000}">
      <text>
        <r>
          <rPr>
            <b/>
            <sz val="8"/>
            <color indexed="81"/>
            <rFont val="Arial"/>
            <family val="2"/>
          </rPr>
          <t xml:space="preserve">Note
</t>
        </r>
        <r>
          <rPr>
            <sz val="8"/>
            <color indexed="81"/>
            <rFont val="Arial"/>
            <family val="2"/>
          </rPr>
          <t>Only applicable when API pump type BB3 is specified.
Default requirement is "Yes".</t>
        </r>
        <r>
          <rPr>
            <b/>
            <sz val="8"/>
            <color indexed="81"/>
            <rFont val="Arial"/>
            <family val="2"/>
          </rPr>
          <t xml:space="preserve">
</t>
        </r>
      </text>
    </comment>
    <comment ref="U8" authorId="0" shapeId="0" xr:uid="{3FF91502-64F4-4E7A-A261-28CC72500F12}">
      <text>
        <r>
          <rPr>
            <b/>
            <sz val="8"/>
            <color indexed="81"/>
            <rFont val="Arial"/>
            <family val="2"/>
          </rPr>
          <t xml:space="preserve">Note
</t>
        </r>
        <r>
          <rPr>
            <sz val="8"/>
            <color indexed="81"/>
            <rFont val="Arial"/>
            <family val="2"/>
          </rPr>
          <t>Default is "Yes".</t>
        </r>
        <r>
          <rPr>
            <sz val="9"/>
            <color indexed="81"/>
            <rFont val="Tahoma"/>
            <family val="2"/>
          </rPr>
          <t xml:space="preserve">
</t>
        </r>
      </text>
    </comment>
    <comment ref="U30" authorId="0" shapeId="0" xr:uid="{00000000-0006-0000-0600-000004000000}">
      <text>
        <r>
          <rPr>
            <b/>
            <sz val="8"/>
            <color indexed="81"/>
            <rFont val="Arial"/>
            <family val="2"/>
          </rPr>
          <t xml:space="preserve">Note
</t>
        </r>
        <r>
          <rPr>
            <sz val="8"/>
            <color indexed="81"/>
            <rFont val="Arial"/>
            <family val="2"/>
          </rPr>
          <t>Sumation of all masses.</t>
        </r>
        <r>
          <rPr>
            <sz val="9"/>
            <color indexed="81"/>
            <rFont val="Tahoma"/>
            <family val="2"/>
          </rPr>
          <t xml:space="preserve">
</t>
        </r>
      </text>
    </comment>
    <comment ref="F35" authorId="0" shapeId="0" xr:uid="{00000000-0006-0000-0600-000005000000}">
      <text>
        <r>
          <rPr>
            <b/>
            <sz val="8"/>
            <color indexed="81"/>
            <rFont val="Arial"/>
            <family val="2"/>
          </rPr>
          <t xml:space="preserve">Note
</t>
        </r>
        <r>
          <rPr>
            <sz val="8"/>
            <color indexed="81"/>
            <rFont val="Arial"/>
            <family val="2"/>
          </rPr>
          <t>Only applicable when hydrodynamic (tilting pad) bearings are specified.</t>
        </r>
        <r>
          <rPr>
            <sz val="9"/>
            <color indexed="81"/>
            <rFont val="Tahoma"/>
            <family val="2"/>
          </rPr>
          <t xml:space="preserve">
</t>
        </r>
      </text>
    </comment>
    <comment ref="F37" authorId="0" shapeId="0" xr:uid="{00000000-0006-0000-0600-000006000000}">
      <text>
        <r>
          <rPr>
            <b/>
            <sz val="8"/>
            <color indexed="81"/>
            <rFont val="Arial"/>
            <family val="2"/>
          </rPr>
          <t xml:space="preserve">Note
</t>
        </r>
        <r>
          <rPr>
            <sz val="8"/>
            <color indexed="81"/>
            <rFont val="Arial"/>
            <family val="2"/>
          </rPr>
          <t>Option for pressure lube system is applicable when API pump type OH6, BB1, BB2, BB3, VS1, VS2, VS3, VS4, VS5, VS6 and VS7 is specified.
Option for grease lubrication is only available when API pump type OH3, VS4 or VS5 is specified.</t>
        </r>
        <r>
          <rPr>
            <sz val="9"/>
            <color indexed="81"/>
            <rFont val="Tahoma"/>
            <family val="2"/>
          </rPr>
          <t xml:space="preserve">
</t>
        </r>
      </text>
    </comment>
    <comment ref="R38" authorId="0" shapeId="0" xr:uid="{00000000-0006-0000-0600-000007000000}">
      <text>
        <r>
          <rPr>
            <b/>
            <sz val="8"/>
            <color indexed="81"/>
            <rFont val="Arial"/>
            <family val="2"/>
          </rPr>
          <t xml:space="preserve">Note
</t>
        </r>
        <r>
          <rPr>
            <sz val="8"/>
            <color indexed="81"/>
            <rFont val="Arial"/>
            <family val="2"/>
          </rPr>
          <t>If "API Ambient" temperature is selected, the temperature value is automatically populated.
If "Other ambient" is selected, user input own ambient temperature.</t>
        </r>
        <r>
          <rPr>
            <sz val="9"/>
            <color indexed="81"/>
            <rFont val="Tahoma"/>
            <family val="2"/>
          </rPr>
          <t xml:space="preserve">
</t>
        </r>
      </text>
    </comment>
    <comment ref="Y38" authorId="0" shapeId="0" xr:uid="{1C4CA229-BB6B-4015-8622-35F1495FBCC7}">
      <text>
        <r>
          <rPr>
            <b/>
            <sz val="8"/>
            <color indexed="81"/>
            <rFont val="Arial"/>
            <family val="2"/>
          </rPr>
          <t xml:space="preserve">Note
</t>
        </r>
        <r>
          <rPr>
            <sz val="8"/>
            <color indexed="81"/>
            <rFont val="Arial"/>
            <family val="2"/>
          </rPr>
          <t>Default is "=AW38"</t>
        </r>
        <r>
          <rPr>
            <sz val="9"/>
            <color indexed="81"/>
            <rFont val="Tahoma"/>
            <family val="2"/>
          </rPr>
          <t xml:space="preserve">
</t>
        </r>
      </text>
    </comment>
    <comment ref="F39" authorId="0" shapeId="0" xr:uid="{00000000-0006-0000-0600-000008000000}">
      <text>
        <r>
          <rPr>
            <b/>
            <sz val="8"/>
            <color indexed="81"/>
            <rFont val="Arial"/>
            <family val="2"/>
          </rPr>
          <t xml:space="preserve">Note
</t>
        </r>
        <r>
          <rPr>
            <sz val="8"/>
            <color indexed="81"/>
            <rFont val="Arial"/>
            <family val="2"/>
          </rPr>
          <t>Options in this section are only applicable when flood, ring oil or flinger lubrication is specified.</t>
        </r>
        <r>
          <rPr>
            <sz val="9"/>
            <color indexed="81"/>
            <rFont val="Tahoma"/>
            <family val="2"/>
          </rPr>
          <t xml:space="preserve">
</t>
        </r>
      </text>
    </comment>
    <comment ref="F40" authorId="0" shapeId="0" xr:uid="{00000000-0006-0000-0600-000009000000}">
      <text>
        <r>
          <rPr>
            <b/>
            <sz val="8"/>
            <color indexed="81"/>
            <rFont val="Arial"/>
            <family val="2"/>
          </rPr>
          <t xml:space="preserve">Note
</t>
        </r>
        <r>
          <rPr>
            <sz val="8"/>
            <color indexed="81"/>
            <rFont val="Arial"/>
            <family val="2"/>
          </rPr>
          <t>Option applicable when flood, ring oil or flinger lubrication is specified.</t>
        </r>
      </text>
    </comment>
    <comment ref="U40" authorId="0" shapeId="0" xr:uid="{2BFEC8FB-424F-4905-849F-D8EE1E96F509}">
      <text>
        <r>
          <rPr>
            <b/>
            <sz val="8"/>
            <color indexed="81"/>
            <rFont val="Arial"/>
            <family val="2"/>
          </rPr>
          <t xml:space="preserve">Note
</t>
        </r>
        <r>
          <rPr>
            <sz val="8"/>
            <color indexed="81"/>
            <rFont val="Arial"/>
            <family val="2"/>
          </rPr>
          <t>Default is "&lt; 82 °C" or "&lt; 180 °F".</t>
        </r>
      </text>
    </comment>
    <comment ref="F41" authorId="0" shapeId="0" xr:uid="{00000000-0006-0000-0600-00000A000000}">
      <text>
        <r>
          <rPr>
            <b/>
            <sz val="8"/>
            <color indexed="81"/>
            <rFont val="Arial"/>
            <family val="2"/>
          </rPr>
          <t xml:space="preserve">Note
</t>
        </r>
        <r>
          <rPr>
            <sz val="8"/>
            <color indexed="81"/>
            <rFont val="Arial"/>
            <family val="2"/>
          </rPr>
          <t>Option applicable when flood, ring oil or flinger lubrication is specified.</t>
        </r>
      </text>
    </comment>
    <comment ref="U41" authorId="0" shapeId="0" xr:uid="{DC66B657-A50E-4BDC-9B74-FD0F3B4FDC3B}">
      <text>
        <r>
          <rPr>
            <b/>
            <sz val="8"/>
            <color indexed="81"/>
            <rFont val="Arial"/>
            <family val="2"/>
          </rPr>
          <t xml:space="preserve">Note
</t>
        </r>
        <r>
          <rPr>
            <sz val="8"/>
            <color indexed="81"/>
            <rFont val="Arial"/>
            <family val="2"/>
          </rPr>
          <t>Default is "&lt; 40 K" or "&lt; 70 °R".</t>
        </r>
        <r>
          <rPr>
            <sz val="9"/>
            <color indexed="81"/>
            <rFont val="Tahoma"/>
            <family val="2"/>
          </rPr>
          <t xml:space="preserve">
</t>
        </r>
      </text>
    </comment>
    <comment ref="F42" authorId="0" shapeId="0" xr:uid="{00000000-0006-0000-0600-00000B000000}">
      <text>
        <r>
          <rPr>
            <b/>
            <sz val="8"/>
            <color indexed="81"/>
            <rFont val="Arial"/>
            <family val="2"/>
          </rPr>
          <t xml:space="preserve">Note
</t>
        </r>
        <r>
          <rPr>
            <sz val="8"/>
            <color indexed="81"/>
            <rFont val="Arial"/>
            <family val="2"/>
          </rPr>
          <t>Option applicable when flood, ring oil or flinger lubrication is specified.</t>
        </r>
        <r>
          <rPr>
            <sz val="9"/>
            <color indexed="81"/>
            <rFont val="Tahoma"/>
            <family val="2"/>
          </rPr>
          <t xml:space="preserve">
</t>
        </r>
      </text>
    </comment>
    <comment ref="U42" authorId="0" shapeId="0" xr:uid="{761CCCF7-1B96-4005-A7C3-0D12A20E8A38}">
      <text>
        <r>
          <rPr>
            <b/>
            <sz val="8"/>
            <color indexed="81"/>
            <rFont val="Arial"/>
            <family val="2"/>
          </rPr>
          <t xml:space="preserve">Note
</t>
        </r>
        <r>
          <rPr>
            <sz val="8"/>
            <color indexed="81"/>
            <rFont val="Arial"/>
            <family val="2"/>
          </rPr>
          <t>Default is "&lt; 93 °C" or "&lt; 200 °F".</t>
        </r>
      </text>
    </comment>
    <comment ref="F43" authorId="0" shapeId="0" xr:uid="{00000000-0006-0000-0600-00000C000000}">
      <text>
        <r>
          <rPr>
            <b/>
            <sz val="8"/>
            <color indexed="81"/>
            <rFont val="Arial"/>
            <family val="2"/>
          </rPr>
          <t xml:space="preserve">Note
</t>
        </r>
        <r>
          <rPr>
            <sz val="8"/>
            <color indexed="81"/>
            <rFont val="Arial"/>
            <family val="2"/>
          </rPr>
          <t>Options in this section are only applicable when a pressure lubrication system is specified.</t>
        </r>
        <r>
          <rPr>
            <sz val="9"/>
            <color indexed="81"/>
            <rFont val="Tahoma"/>
            <family val="2"/>
          </rPr>
          <t xml:space="preserve">
</t>
        </r>
      </text>
    </comment>
    <comment ref="F44" authorId="0" shapeId="0" xr:uid="{00000000-0006-0000-0600-00000D000000}">
      <text>
        <r>
          <rPr>
            <b/>
            <sz val="8"/>
            <color indexed="81"/>
            <rFont val="Arial"/>
            <family val="2"/>
          </rPr>
          <t xml:space="preserve">Note
</t>
        </r>
        <r>
          <rPr>
            <sz val="8"/>
            <color indexed="81"/>
            <rFont val="Arial"/>
            <family val="2"/>
          </rPr>
          <t>Option applicable when a pressure lubrication system is specified.</t>
        </r>
      </text>
    </comment>
    <comment ref="F45" authorId="0" shapeId="0" xr:uid="{00000000-0006-0000-0600-00000E000000}">
      <text>
        <r>
          <rPr>
            <b/>
            <sz val="8"/>
            <color indexed="81"/>
            <rFont val="Arial"/>
            <family val="2"/>
          </rPr>
          <t xml:space="preserve">Note
</t>
        </r>
        <r>
          <rPr>
            <sz val="8"/>
            <color indexed="81"/>
            <rFont val="Arial"/>
            <family val="2"/>
          </rPr>
          <t>Option applicable when a pressure lubrication system is required for a horizontal pump.</t>
        </r>
        <r>
          <rPr>
            <sz val="9"/>
            <color indexed="81"/>
            <rFont val="Tahoma"/>
            <family val="2"/>
          </rPr>
          <t xml:space="preserve">
</t>
        </r>
      </text>
    </comment>
    <comment ref="F46" authorId="0" shapeId="0" xr:uid="{00000000-0006-0000-0600-00000F000000}">
      <text>
        <r>
          <rPr>
            <b/>
            <sz val="8"/>
            <color indexed="81"/>
            <rFont val="Arial"/>
            <family val="2"/>
          </rPr>
          <t>Note</t>
        </r>
        <r>
          <rPr>
            <sz val="8"/>
            <color indexed="81"/>
            <rFont val="Arial"/>
            <family val="2"/>
          </rPr>
          <t xml:space="preserve">
Option applicable when a pressure lubrication system is required for a horizontal pump and mounting on the base plate is required.</t>
        </r>
        <r>
          <rPr>
            <sz val="9"/>
            <color indexed="81"/>
            <rFont val="Tahoma"/>
            <family val="2"/>
          </rPr>
          <t xml:space="preserve">
</t>
        </r>
      </text>
    </comment>
    <comment ref="F47" authorId="0" shapeId="0" xr:uid="{00000000-0006-0000-0600-000010000000}">
      <text>
        <r>
          <rPr>
            <b/>
            <sz val="8"/>
            <color indexed="81"/>
            <rFont val="Arial"/>
            <family val="2"/>
          </rPr>
          <t xml:space="preserve">Note
</t>
        </r>
        <r>
          <rPr>
            <sz val="8"/>
            <color indexed="81"/>
            <rFont val="Arial"/>
            <family val="2"/>
          </rPr>
          <t>Option applicable when a pressure lubrication system is specified.</t>
        </r>
        <r>
          <rPr>
            <sz val="9"/>
            <color indexed="81"/>
            <rFont val="Tahoma"/>
            <family val="2"/>
          </rPr>
          <t xml:space="preserve">
</t>
        </r>
      </text>
    </comment>
    <comment ref="F48" authorId="0" shapeId="0" xr:uid="{00000000-0006-0000-0600-000011000000}">
      <text>
        <r>
          <rPr>
            <b/>
            <sz val="8"/>
            <color indexed="81"/>
            <rFont val="Arial"/>
            <family val="2"/>
          </rPr>
          <t xml:space="preserve">Note
</t>
        </r>
        <r>
          <rPr>
            <sz val="8"/>
            <color indexed="81"/>
            <rFont val="Arial"/>
            <family val="2"/>
          </rPr>
          <t>Option applicable when a pressure lubrication system is specified.</t>
        </r>
        <r>
          <rPr>
            <sz val="9"/>
            <color indexed="81"/>
            <rFont val="Tahoma"/>
            <family val="2"/>
          </rPr>
          <t xml:space="preserve">
</t>
        </r>
      </text>
    </comment>
    <comment ref="U48" authorId="0" shapeId="0" xr:uid="{F06B70C1-2FAF-4DE3-9155-7BABF430AF45}">
      <text>
        <r>
          <rPr>
            <b/>
            <sz val="8"/>
            <color indexed="81"/>
            <rFont val="Arial"/>
            <family val="2"/>
          </rPr>
          <t xml:space="preserve">Note
</t>
        </r>
        <r>
          <rPr>
            <sz val="8"/>
            <color indexed="81"/>
            <rFont val="Arial"/>
            <family val="2"/>
          </rPr>
          <t>Default is "&lt; 70 °C" or "&lt; 160 °F".</t>
        </r>
        <r>
          <rPr>
            <sz val="9"/>
            <color indexed="81"/>
            <rFont val="Tahoma"/>
            <family val="2"/>
          </rPr>
          <t xml:space="preserve">
</t>
        </r>
      </text>
    </comment>
    <comment ref="F49" authorId="0" shapeId="0" xr:uid="{00000000-0006-0000-0600-000012000000}">
      <text>
        <r>
          <rPr>
            <b/>
            <sz val="9"/>
            <color indexed="81"/>
            <rFont val="Tahoma"/>
            <family val="2"/>
          </rPr>
          <t xml:space="preserve">Note
</t>
        </r>
        <r>
          <rPr>
            <sz val="8"/>
            <color indexed="81"/>
            <rFont val="Arial"/>
            <family val="2"/>
          </rPr>
          <t>Option applicable when a pressure lubrication system is specified.</t>
        </r>
        <r>
          <rPr>
            <sz val="9"/>
            <color indexed="81"/>
            <rFont val="Tahoma"/>
            <family val="2"/>
          </rPr>
          <t xml:space="preserve">
</t>
        </r>
      </text>
    </comment>
    <comment ref="U49" authorId="0" shapeId="0" xr:uid="{19098885-6002-43DC-A304-2C8440553382}">
      <text>
        <r>
          <rPr>
            <b/>
            <sz val="8"/>
            <color indexed="81"/>
            <rFont val="Arial"/>
            <family val="2"/>
          </rPr>
          <t xml:space="preserve">Note
</t>
        </r>
        <r>
          <rPr>
            <sz val="8"/>
            <color indexed="81"/>
            <rFont val="Arial"/>
            <family val="2"/>
          </rPr>
          <t>Default is "&lt; 93 °C" or "&lt; 200 °F".</t>
        </r>
        <r>
          <rPr>
            <sz val="9"/>
            <color indexed="81"/>
            <rFont val="Tahoma"/>
            <family val="2"/>
          </rPr>
          <t xml:space="preserve">
</t>
        </r>
      </text>
    </comment>
    <comment ref="F50" authorId="0" shapeId="0" xr:uid="{00000000-0006-0000-0600-000013000000}">
      <text>
        <r>
          <rPr>
            <b/>
            <sz val="8"/>
            <color indexed="81"/>
            <rFont val="Arial"/>
            <family val="2"/>
          </rPr>
          <t xml:space="preserve">Note
</t>
        </r>
        <r>
          <rPr>
            <sz val="8"/>
            <color indexed="81"/>
            <rFont val="Arial"/>
            <family val="2"/>
          </rPr>
          <t>Option applicable when a pressure lubrication system is specified.</t>
        </r>
        <r>
          <rPr>
            <sz val="9"/>
            <color indexed="81"/>
            <rFont val="Tahoma"/>
            <family val="2"/>
          </rPr>
          <t xml:space="preserve">
</t>
        </r>
      </text>
    </comment>
    <comment ref="V50" authorId="0" shapeId="0" xr:uid="{DBEC772E-D3F3-45CA-B508-5551D28BDE80}">
      <text>
        <r>
          <rPr>
            <b/>
            <sz val="8"/>
            <color indexed="81"/>
            <rFont val="Arial"/>
            <family val="2"/>
          </rPr>
          <t xml:space="preserve">Note
</t>
        </r>
        <r>
          <rPr>
            <sz val="8"/>
            <color indexed="81"/>
            <rFont val="Arial"/>
            <family val="2"/>
          </rPr>
          <t>Default is "&lt; 28 K" or "&lt; 50 °R".</t>
        </r>
        <r>
          <rPr>
            <sz val="9"/>
            <color indexed="81"/>
            <rFont val="Tahoma"/>
            <family val="2"/>
          </rPr>
          <t xml:space="preserve">
</t>
        </r>
      </text>
    </comment>
    <comment ref="F52" authorId="0" shapeId="0" xr:uid="{00000000-0006-0000-0600-000014000000}">
      <text>
        <r>
          <rPr>
            <b/>
            <sz val="8"/>
            <color indexed="81"/>
            <rFont val="Arial"/>
            <family val="2"/>
          </rPr>
          <t xml:space="preserve">Note
</t>
        </r>
        <r>
          <rPr>
            <sz val="8"/>
            <color indexed="81"/>
            <rFont val="Arial"/>
            <family val="2"/>
          </rPr>
          <t>Option applicable when flood, ring oil, flinger, pressure lube, purge oil mist or pure oil mist lubrication system is specified.</t>
        </r>
        <r>
          <rPr>
            <sz val="9"/>
            <color indexed="81"/>
            <rFont val="Tahoma"/>
            <family val="2"/>
          </rPr>
          <t xml:space="preserve">
</t>
        </r>
      </text>
    </comment>
    <comment ref="F53" authorId="0" shapeId="0" xr:uid="{00000000-0006-0000-0600-000015000000}">
      <text>
        <r>
          <rPr>
            <b/>
            <sz val="8"/>
            <color indexed="81"/>
            <rFont val="Arial"/>
            <family val="2"/>
          </rPr>
          <t xml:space="preserve">Note
</t>
        </r>
        <r>
          <rPr>
            <sz val="8"/>
            <color indexed="81"/>
            <rFont val="Arial"/>
            <family val="2"/>
          </rPr>
          <t>Option applicable when flood, ring oil, flinger, pressure lube, purge oil mist or pure oil mist lubrication system is specified.</t>
        </r>
        <r>
          <rPr>
            <sz val="9"/>
            <color indexed="81"/>
            <rFont val="Tahoma"/>
            <family val="2"/>
          </rPr>
          <t xml:space="preserve">
</t>
        </r>
      </text>
    </comment>
    <comment ref="F54" authorId="0" shapeId="0" xr:uid="{00000000-0006-0000-0600-000016000000}">
      <text>
        <r>
          <rPr>
            <b/>
            <sz val="8"/>
            <color indexed="81"/>
            <rFont val="Arial"/>
            <family val="2"/>
          </rPr>
          <t xml:space="preserve">Note
</t>
        </r>
        <r>
          <rPr>
            <sz val="8"/>
            <color indexed="81"/>
            <rFont val="Arial"/>
            <family val="2"/>
          </rPr>
          <t>Option applicable when flood, ring oil or flinger lubrication is specified.</t>
        </r>
        <r>
          <rPr>
            <sz val="9"/>
            <color indexed="81"/>
            <rFont val="Tahoma"/>
            <family val="2"/>
          </rPr>
          <t xml:space="preserve">
</t>
        </r>
      </text>
    </comment>
    <comment ref="U54" authorId="0" shapeId="0" xr:uid="{00000000-0006-0000-0600-000017000000}">
      <text>
        <r>
          <rPr>
            <b/>
            <sz val="8"/>
            <color indexed="81"/>
            <rFont val="Arial"/>
            <family val="2"/>
          </rPr>
          <t xml:space="preserve">Note
</t>
        </r>
        <r>
          <rPr>
            <sz val="8"/>
            <color indexed="81"/>
            <rFont val="Arial"/>
            <family val="2"/>
          </rPr>
          <t>If Yes, manufacturer and model is to be completed by purchaser. Otherwise to be completed by vendor.</t>
        </r>
        <r>
          <rPr>
            <sz val="9"/>
            <color indexed="81"/>
            <rFont val="Tahoma"/>
            <family val="2"/>
          </rPr>
          <t xml:space="preserve">
</t>
        </r>
      </text>
    </comment>
    <comment ref="U57" authorId="0" shapeId="0" xr:uid="{00000000-0006-0000-0600-000019000000}">
      <text>
        <r>
          <rPr>
            <b/>
            <sz val="8"/>
            <color indexed="81"/>
            <rFont val="Arial"/>
            <family val="2"/>
          </rPr>
          <t xml:space="preserve">Note
</t>
        </r>
        <r>
          <rPr>
            <sz val="8"/>
            <color indexed="81"/>
            <rFont val="Arial"/>
            <family val="2"/>
          </rPr>
          <t>If Yes, manufacturer and model is to be completed by purchaser. Otherwise to be completed by vendor.</t>
        </r>
        <r>
          <rPr>
            <b/>
            <sz val="9"/>
            <color indexed="81"/>
            <rFont val="Tahoma"/>
            <family val="2"/>
          </rPr>
          <t xml:space="preserve">
</t>
        </r>
        <r>
          <rPr>
            <sz val="9"/>
            <color indexed="81"/>
            <rFont val="Tahoma"/>
            <family val="2"/>
          </rPr>
          <t xml:space="preserve">
</t>
        </r>
      </text>
    </comment>
    <comment ref="F60" authorId="0" shapeId="0" xr:uid="{00000000-0006-0000-0600-00001A000000}">
      <text>
        <r>
          <rPr>
            <b/>
            <sz val="8"/>
            <color indexed="81"/>
            <rFont val="Arial"/>
            <family val="2"/>
          </rPr>
          <t xml:space="preserve">Note
</t>
        </r>
        <r>
          <rPr>
            <sz val="8"/>
            <color indexed="81"/>
            <rFont val="Arial"/>
            <family val="2"/>
          </rPr>
          <t>Option applicable when purge oil mist or pure oil mist lubrication system is specified.</t>
        </r>
        <r>
          <rPr>
            <sz val="9"/>
            <color indexed="81"/>
            <rFont val="Tahoma"/>
            <family val="2"/>
          </rPr>
          <t xml:space="preserve">
</t>
        </r>
      </text>
    </comment>
    <comment ref="U60" authorId="0" shapeId="0" xr:uid="{0EED6DE1-48F2-4930-AE28-CB0B0A3F1957}">
      <text>
        <r>
          <rPr>
            <b/>
            <sz val="8"/>
            <color indexed="81"/>
            <rFont val="Arial"/>
            <family val="2"/>
          </rPr>
          <t xml:space="preserve">Note
</t>
        </r>
        <r>
          <rPr>
            <sz val="8"/>
            <color indexed="81"/>
            <rFont val="Arial"/>
            <family val="2"/>
          </rPr>
          <t>Default is "Purchaser".</t>
        </r>
        <r>
          <rPr>
            <sz val="9"/>
            <color indexed="81"/>
            <rFont val="Tahoma"/>
            <family val="2"/>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O3" authorId="0" shapeId="0" xr:uid="{00000000-0006-0000-0700-000001000000}">
      <text>
        <r>
          <rPr>
            <b/>
            <sz val="8"/>
            <color indexed="81"/>
            <rFont val="Arial"/>
            <family val="2"/>
          </rPr>
          <t xml:space="preserve">Note :
</t>
        </r>
        <r>
          <rPr>
            <sz val="8"/>
            <color indexed="81"/>
            <rFont val="Arial"/>
            <family val="2"/>
          </rPr>
          <t>Orange cells indicate data sheet pre-populated default values, to be retailed or modified by the user as required.</t>
        </r>
        <r>
          <rPr>
            <sz val="9"/>
            <color indexed="81"/>
            <rFont val="Tahoma"/>
            <family val="2"/>
          </rPr>
          <t xml:space="preserve">
</t>
        </r>
      </text>
    </comment>
    <comment ref="AO4" authorId="0" shapeId="0" xr:uid="{00000000-0006-0000-0700-000002000000}">
      <text>
        <r>
          <rPr>
            <b/>
            <sz val="8"/>
            <color indexed="81"/>
            <rFont val="Arial"/>
            <family val="2"/>
          </rPr>
          <t>Note :
C</t>
        </r>
        <r>
          <rPr>
            <sz val="8"/>
            <color indexed="81"/>
            <rFont val="Arial"/>
            <family val="2"/>
          </rPr>
          <t xml:space="preserve">ells that are used as part of a logic function as shaded this colour and the data contained within is critical to the function of this datasheet. 
</t>
        </r>
        <r>
          <rPr>
            <b/>
            <sz val="8"/>
            <color indexed="81"/>
            <rFont val="Arial"/>
            <family val="2"/>
          </rPr>
          <t>DO NOT MODIFY</t>
        </r>
        <r>
          <rPr>
            <sz val="8"/>
            <color indexed="81"/>
            <rFont val="Arial"/>
            <family val="2"/>
          </rPr>
          <t>.</t>
        </r>
        <r>
          <rPr>
            <sz val="9"/>
            <color indexed="81"/>
            <rFont val="Tahoma"/>
            <family val="2"/>
          </rPr>
          <t xml:space="preserve">
</t>
        </r>
      </text>
    </comment>
    <comment ref="F5" authorId="0" shapeId="0" xr:uid="{00000000-0006-0000-0700-000003000000}">
      <text>
        <r>
          <rPr>
            <b/>
            <sz val="8"/>
            <color indexed="81"/>
            <rFont val="Arial"/>
            <family val="2"/>
          </rPr>
          <t xml:space="preserve">Note
</t>
        </r>
        <r>
          <rPr>
            <sz val="8"/>
            <color indexed="81"/>
            <rFont val="Arial"/>
            <family val="2"/>
          </rPr>
          <t>Options in this section applicable when the selected API pump type is OH1, OH2, BB1, BB2 or BB3.</t>
        </r>
        <r>
          <rPr>
            <sz val="9"/>
            <color indexed="81"/>
            <rFont val="Tahoma"/>
            <family val="2"/>
          </rPr>
          <t xml:space="preserve">
</t>
        </r>
      </text>
    </comment>
    <comment ref="U7" authorId="0" shapeId="0" xr:uid="{37DA4EDF-8F37-4FDB-91DF-68006F1F0319}">
      <text>
        <r>
          <rPr>
            <b/>
            <sz val="8"/>
            <color indexed="81"/>
            <rFont val="Arial"/>
            <family val="2"/>
          </rPr>
          <t xml:space="preserve">Note
</t>
        </r>
        <r>
          <rPr>
            <sz val="8"/>
            <color indexed="81"/>
            <rFont val="Arial"/>
            <family val="2"/>
          </rPr>
          <t>Default selection is "full top decking" if pump type is OH1, OH2, BB1, BB2 or BB3.</t>
        </r>
        <r>
          <rPr>
            <sz val="9"/>
            <color indexed="81"/>
            <rFont val="Tahoma"/>
            <family val="2"/>
          </rPr>
          <t xml:space="preserve">
</t>
        </r>
      </text>
    </comment>
    <comment ref="F10" authorId="0" shapeId="0" xr:uid="{00000000-0006-0000-0700-000005000000}">
      <text>
        <r>
          <rPr>
            <b/>
            <sz val="8"/>
            <color indexed="81"/>
            <rFont val="Arial"/>
            <family val="2"/>
          </rPr>
          <t xml:space="preserve">Note
</t>
        </r>
        <r>
          <rPr>
            <sz val="8"/>
            <color indexed="81"/>
            <rFont val="Arial"/>
            <family val="2"/>
          </rPr>
          <t>Only applicable when grouted baseplate is specified.</t>
        </r>
        <r>
          <rPr>
            <sz val="9"/>
            <color indexed="81"/>
            <rFont val="Tahoma"/>
            <family val="2"/>
          </rPr>
          <t xml:space="preserve">
</t>
        </r>
      </text>
    </comment>
    <comment ref="X24" authorId="0" shapeId="0" xr:uid="{74C09FA2-0210-46A0-A3FF-51DC051F7EBD}">
      <text>
        <r>
          <rPr>
            <b/>
            <sz val="8"/>
            <color indexed="81"/>
            <rFont val="Arial"/>
            <family val="2"/>
          </rPr>
          <t xml:space="preserve">Note
</t>
        </r>
        <r>
          <rPr>
            <sz val="8"/>
            <color indexed="81"/>
            <rFont val="Arial"/>
            <family val="2"/>
          </rPr>
          <t>Default is "3 mm" or "0.12 in".</t>
        </r>
        <r>
          <rPr>
            <sz val="9"/>
            <color indexed="81"/>
            <rFont val="Tahoma"/>
            <family val="2"/>
          </rPr>
          <t xml:space="preserve">
</t>
        </r>
      </text>
    </comment>
    <comment ref="F38" authorId="0" shapeId="0" xr:uid="{00000000-0006-0000-0700-000006000000}">
      <text>
        <r>
          <rPr>
            <b/>
            <sz val="8"/>
            <color indexed="81"/>
            <rFont val="Arial"/>
            <family val="2"/>
          </rPr>
          <t xml:space="preserve">Note
</t>
        </r>
        <r>
          <rPr>
            <sz val="8"/>
            <color indexed="81"/>
            <rFont val="Arial"/>
            <family val="2"/>
          </rPr>
          <t>This section is only applicable to API VS pump types.</t>
        </r>
        <r>
          <rPr>
            <sz val="9"/>
            <color indexed="81"/>
            <rFont val="Tahoma"/>
            <family val="2"/>
          </rPr>
          <t xml:space="preserve">
</t>
        </r>
      </text>
    </comment>
    <comment ref="F39" authorId="0" shapeId="0" xr:uid="{00000000-0006-0000-0700-000007000000}">
      <text>
        <r>
          <rPr>
            <b/>
            <sz val="8"/>
            <color indexed="81"/>
            <rFont val="Arial"/>
            <family val="2"/>
          </rPr>
          <t xml:space="preserve">Note
</t>
        </r>
        <r>
          <rPr>
            <sz val="8"/>
            <color indexed="81"/>
            <rFont val="Arial"/>
            <family val="2"/>
          </rPr>
          <t>Only applicable to VS6 and VS7 pumps.</t>
        </r>
        <r>
          <rPr>
            <sz val="9"/>
            <color indexed="81"/>
            <rFont val="Tahoma"/>
            <family val="2"/>
          </rPr>
          <t xml:space="preserve">
</t>
        </r>
      </text>
    </comment>
    <comment ref="F40" authorId="0" shapeId="0" xr:uid="{00000000-0006-0000-0700-000008000000}">
      <text>
        <r>
          <rPr>
            <b/>
            <sz val="8"/>
            <color indexed="81"/>
            <rFont val="Arial"/>
            <family val="2"/>
          </rPr>
          <t xml:space="preserve">Note
</t>
        </r>
        <r>
          <rPr>
            <sz val="8"/>
            <color indexed="81"/>
            <rFont val="Arial"/>
            <family val="2"/>
          </rPr>
          <t>Only applicable to VS1, VS2, VS3, VS6 or VS7 pumps.</t>
        </r>
        <r>
          <rPr>
            <sz val="9"/>
            <color indexed="81"/>
            <rFont val="Tahoma"/>
            <family val="2"/>
          </rPr>
          <t xml:space="preserve">
</t>
        </r>
      </text>
    </comment>
    <comment ref="F41" authorId="0" shapeId="0" xr:uid="{00000000-0006-0000-0700-000009000000}">
      <text>
        <r>
          <rPr>
            <b/>
            <sz val="8"/>
            <color indexed="81"/>
            <rFont val="Arial"/>
            <family val="2"/>
          </rPr>
          <t xml:space="preserve">Note
</t>
        </r>
        <r>
          <rPr>
            <sz val="8"/>
            <color indexed="81"/>
            <rFont val="Arial"/>
            <family val="2"/>
          </rPr>
          <t>Only applicable to VS1, VS2, VS3, VS6 or VS7 pumps.</t>
        </r>
        <r>
          <rPr>
            <sz val="9"/>
            <color indexed="81"/>
            <rFont val="Tahoma"/>
            <family val="2"/>
          </rPr>
          <t xml:space="preserve">
</t>
        </r>
      </text>
    </comment>
    <comment ref="F42" authorId="0" shapeId="0" xr:uid="{00000000-0006-0000-0700-00000A000000}">
      <text>
        <r>
          <rPr>
            <b/>
            <sz val="8"/>
            <color indexed="81"/>
            <rFont val="Arial"/>
            <family val="2"/>
          </rPr>
          <t xml:space="preserve">Note
</t>
        </r>
        <r>
          <rPr>
            <sz val="8"/>
            <color indexed="81"/>
            <rFont val="Arial"/>
            <family val="2"/>
          </rPr>
          <t>Only applicable to VS4 and VS5 pumps.</t>
        </r>
        <r>
          <rPr>
            <sz val="9"/>
            <color indexed="81"/>
            <rFont val="Tahoma"/>
            <family val="2"/>
          </rPr>
          <t xml:space="preserve">
</t>
        </r>
      </text>
    </comment>
    <comment ref="F43" authorId="0" shapeId="0" xr:uid="{00000000-0006-0000-0700-00000B000000}">
      <text>
        <r>
          <rPr>
            <b/>
            <sz val="8"/>
            <color indexed="81"/>
            <rFont val="Arial"/>
            <family val="2"/>
          </rPr>
          <t xml:space="preserve">Note
</t>
        </r>
        <r>
          <rPr>
            <sz val="8"/>
            <color indexed="81"/>
            <rFont val="Arial"/>
            <family val="2"/>
          </rPr>
          <t>Only applicable to VS4 and VS5 pumps.</t>
        </r>
        <r>
          <rPr>
            <sz val="9"/>
            <color indexed="81"/>
            <rFont val="Tahoma"/>
            <family val="2"/>
          </rPr>
          <t xml:space="preserve">
</t>
        </r>
      </text>
    </comment>
    <comment ref="F46" authorId="0" shapeId="0" xr:uid="{00000000-0006-0000-0700-00000C000000}">
      <text>
        <r>
          <rPr>
            <b/>
            <sz val="8"/>
            <color indexed="81"/>
            <rFont val="Arial"/>
            <family val="2"/>
          </rPr>
          <t xml:space="preserve">Note
</t>
        </r>
        <r>
          <rPr>
            <sz val="8"/>
            <color indexed="81"/>
            <rFont val="Arial"/>
            <family val="2"/>
          </rPr>
          <t>Only applicable to VS1, VS4 and VS5 pumps.</t>
        </r>
      </text>
    </comment>
    <comment ref="F47" authorId="0" shapeId="0" xr:uid="{00000000-0006-0000-0700-00000D000000}">
      <text>
        <r>
          <rPr>
            <b/>
            <sz val="8"/>
            <color indexed="81"/>
            <rFont val="Arial"/>
            <family val="2"/>
          </rPr>
          <t xml:space="preserve">Note
</t>
        </r>
        <r>
          <rPr>
            <sz val="8"/>
            <color indexed="81"/>
            <rFont val="Arial"/>
            <family val="2"/>
          </rPr>
          <t>Only applicable to VS1, VS2, VS3, VS6 and VS7 pumps.</t>
        </r>
      </text>
    </comment>
    <comment ref="F48" authorId="0" shapeId="0" xr:uid="{00000000-0006-0000-0700-00000E000000}">
      <text>
        <r>
          <rPr>
            <b/>
            <sz val="8"/>
            <color indexed="81"/>
            <rFont val="Arial"/>
            <family val="2"/>
          </rPr>
          <t xml:space="preserve">Note
</t>
        </r>
        <r>
          <rPr>
            <sz val="8"/>
            <color indexed="81"/>
            <rFont val="Arial"/>
            <family val="2"/>
          </rPr>
          <t>Only applicable to VS1, VS2, VS3, VS6 and VS7 pumps.</t>
        </r>
      </text>
    </comment>
    <comment ref="F50" authorId="0" shapeId="0" xr:uid="{00000000-0006-0000-0700-00000F000000}">
      <text>
        <r>
          <rPr>
            <b/>
            <sz val="8"/>
            <color indexed="81"/>
            <rFont val="Arial"/>
            <family val="2"/>
          </rPr>
          <t xml:space="preserve">Note
</t>
        </r>
        <r>
          <rPr>
            <sz val="8"/>
            <color indexed="81"/>
            <rFont val="Arial"/>
            <family val="2"/>
          </rPr>
          <t>Only applicable to VS1, VS2, VS3, VS6 and VS7 pumps.</t>
        </r>
        <r>
          <rPr>
            <sz val="9"/>
            <color indexed="81"/>
            <rFont val="Tahoma"/>
            <family val="2"/>
          </rPr>
          <t xml:space="preserve">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O3" authorId="0" shapeId="0" xr:uid="{00000000-0006-0000-0800-000001000000}">
      <text>
        <r>
          <rPr>
            <b/>
            <sz val="8"/>
            <color indexed="81"/>
            <rFont val="Arial"/>
            <family val="2"/>
          </rPr>
          <t xml:space="preserve">Note :
</t>
        </r>
        <r>
          <rPr>
            <sz val="8"/>
            <color indexed="81"/>
            <rFont val="Arial"/>
            <family val="2"/>
          </rPr>
          <t>Orange cells indicate data sheet pre-populated default values, to be retailed or modified by the user as required.</t>
        </r>
        <r>
          <rPr>
            <sz val="9"/>
            <color indexed="81"/>
            <rFont val="Tahoma"/>
            <family val="2"/>
          </rPr>
          <t xml:space="preserve">
</t>
        </r>
      </text>
    </comment>
    <comment ref="AO4" authorId="0" shapeId="0" xr:uid="{00000000-0006-0000-0800-000002000000}">
      <text>
        <r>
          <rPr>
            <b/>
            <sz val="8"/>
            <color indexed="81"/>
            <rFont val="Arial"/>
            <family val="2"/>
          </rPr>
          <t>Note :
C</t>
        </r>
        <r>
          <rPr>
            <sz val="8"/>
            <color indexed="81"/>
            <rFont val="Arial"/>
            <family val="2"/>
          </rPr>
          <t xml:space="preserve">ells that are used as part of a logic function as shaded this colour and the data contained within is critical to the function of this datasheet. 
</t>
        </r>
        <r>
          <rPr>
            <b/>
            <sz val="8"/>
            <color indexed="81"/>
            <rFont val="Arial"/>
            <family val="2"/>
          </rPr>
          <t>DO NOT MODIFY</t>
        </r>
        <r>
          <rPr>
            <sz val="8"/>
            <color indexed="81"/>
            <rFont val="Arial"/>
            <family val="2"/>
          </rPr>
          <t>.</t>
        </r>
        <r>
          <rPr>
            <sz val="9"/>
            <color indexed="81"/>
            <rFont val="Tahoma"/>
            <family val="2"/>
          </rPr>
          <t xml:space="preserve">
</t>
        </r>
      </text>
    </comment>
    <comment ref="F6" authorId="0" shapeId="0" xr:uid="{00000000-0006-0000-0800-000003000000}">
      <text>
        <r>
          <rPr>
            <b/>
            <sz val="8"/>
            <color indexed="81"/>
            <rFont val="Arial"/>
            <family val="2"/>
          </rPr>
          <t>Note</t>
        </r>
        <r>
          <rPr>
            <sz val="8"/>
            <color indexed="81"/>
            <rFont val="Arial"/>
            <family val="2"/>
          </rPr>
          <t xml:space="preserve">
Default is "table 11". If "Alternative" is selected, table requirements are automatically populated and vendor should input applicable codes or standards.</t>
        </r>
      </text>
    </comment>
    <comment ref="F11" authorId="0" shapeId="0" xr:uid="{00000000-0006-0000-0800-000004000000}">
      <text>
        <r>
          <rPr>
            <b/>
            <sz val="8"/>
            <color indexed="81"/>
            <rFont val="Arial"/>
            <family val="2"/>
          </rPr>
          <t>Note</t>
        </r>
        <r>
          <rPr>
            <sz val="8"/>
            <color indexed="81"/>
            <rFont val="Arial"/>
            <family val="2"/>
          </rPr>
          <t xml:space="preserve">
Such as baseplates or supports
</t>
        </r>
      </text>
    </comment>
    <comment ref="F17" authorId="0" shapeId="0" xr:uid="{00000000-0006-0000-0800-000005000000}">
      <text>
        <r>
          <rPr>
            <b/>
            <sz val="8"/>
            <color indexed="81"/>
            <rFont val="Arial"/>
            <family val="2"/>
          </rPr>
          <t>Note</t>
        </r>
        <r>
          <rPr>
            <sz val="8"/>
            <color indexed="81"/>
            <rFont val="Arial"/>
            <family val="2"/>
          </rPr>
          <t xml:space="preserve">
Default is "table 14". If "Alternative" is selected, table requirements are automatically populated and Purchaser should input inspection requirements.</t>
        </r>
      </text>
    </comment>
    <comment ref="F29" authorId="0" shapeId="0" xr:uid="{00000000-0006-0000-0800-000006000000}">
      <text>
        <r>
          <rPr>
            <b/>
            <sz val="8"/>
            <color indexed="81"/>
            <rFont val="Arial"/>
            <family val="2"/>
          </rPr>
          <t>Note</t>
        </r>
        <r>
          <rPr>
            <sz val="8"/>
            <color indexed="81"/>
            <rFont val="Arial"/>
            <family val="2"/>
          </rPr>
          <t xml:space="preserve">
Default is "table 15". If "Alternative" is selected, table requirements are automatically populated and Purchaser/Vendor should input methods and acceptance criteria.</t>
        </r>
      </text>
    </comment>
    <comment ref="Q43" authorId="0" shapeId="0" xr:uid="{00000000-0006-0000-0800-000007000000}">
      <text>
        <r>
          <rPr>
            <b/>
            <sz val="8"/>
            <color indexed="81"/>
            <rFont val="Arial"/>
            <family val="2"/>
          </rPr>
          <t xml:space="preserve">Note
</t>
        </r>
        <r>
          <rPr>
            <sz val="8"/>
            <color indexed="81"/>
            <rFont val="Arial"/>
            <family val="2"/>
          </rPr>
          <t xml:space="preserve">Only applicable if additional surface or sub-surface examination is required. </t>
        </r>
        <r>
          <rPr>
            <sz val="9"/>
            <color indexed="81"/>
            <rFont val="Tahoma"/>
            <family val="2"/>
          </rPr>
          <t xml:space="preserve">
</t>
        </r>
      </text>
    </comment>
    <comment ref="Q44" authorId="0" shapeId="0" xr:uid="{00000000-0006-0000-0800-000008000000}">
      <text>
        <r>
          <rPr>
            <b/>
            <sz val="8"/>
            <color indexed="81"/>
            <rFont val="Arial"/>
            <family val="2"/>
          </rPr>
          <t xml:space="preserve">Note
</t>
        </r>
        <r>
          <rPr>
            <sz val="8"/>
            <color indexed="81"/>
            <rFont val="Arial"/>
            <family val="2"/>
          </rPr>
          <t>Only applicable if additional surface or sub-surface examination is required.</t>
        </r>
      </text>
    </comment>
    <comment ref="Q45" authorId="0" shapeId="0" xr:uid="{00000000-0006-0000-0800-000009000000}">
      <text>
        <r>
          <rPr>
            <b/>
            <sz val="8"/>
            <color indexed="81"/>
            <rFont val="Arial"/>
            <family val="2"/>
          </rPr>
          <t xml:space="preserve">Note
</t>
        </r>
        <r>
          <rPr>
            <sz val="8"/>
            <color indexed="81"/>
            <rFont val="Arial"/>
            <family val="2"/>
          </rPr>
          <t>Only applicable if additional surface or sub-surface examination is required.</t>
        </r>
        <r>
          <rPr>
            <sz val="9"/>
            <color indexed="81"/>
            <rFont val="Tahoma"/>
            <family val="2"/>
          </rPr>
          <t xml:space="preserve">
</t>
        </r>
      </text>
    </comment>
    <comment ref="F47" authorId="0" shapeId="0" xr:uid="{00000000-0006-0000-0800-00000A000000}">
      <text>
        <r>
          <rPr>
            <b/>
            <sz val="8"/>
            <color indexed="81"/>
            <rFont val="Arial"/>
            <family val="2"/>
          </rPr>
          <t xml:space="preserve">Note
</t>
        </r>
        <r>
          <rPr>
            <sz val="8"/>
            <color indexed="81"/>
            <rFont val="Arial"/>
            <family val="2"/>
          </rPr>
          <t>Only applicable when the selected API pump type is BB.</t>
        </r>
        <r>
          <rPr>
            <sz val="9"/>
            <color indexed="81"/>
            <rFont val="Tahoma"/>
            <family val="2"/>
          </rPr>
          <t xml:space="preserve">
</t>
        </r>
      </text>
    </comment>
    <comment ref="U48" authorId="0" shapeId="0" xr:uid="{89D6AA03-EC31-4801-8A8B-892165E732A9}">
      <text>
        <r>
          <rPr>
            <b/>
            <sz val="8"/>
            <color indexed="81"/>
            <rFont val="Arial"/>
            <family val="2"/>
          </rPr>
          <t xml:space="preserve">Note
</t>
        </r>
        <r>
          <rPr>
            <sz val="8"/>
            <color indexed="81"/>
            <rFont val="Arial"/>
            <family val="2"/>
          </rPr>
          <t>Default is "Yes".</t>
        </r>
        <r>
          <rPr>
            <sz val="9"/>
            <color indexed="81"/>
            <rFont val="Tahoma"/>
            <family val="2"/>
          </rPr>
          <t xml:space="preserve">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O3" authorId="0" shapeId="0" xr:uid="{00000000-0006-0000-0900-000001000000}">
      <text>
        <r>
          <rPr>
            <b/>
            <sz val="8"/>
            <color indexed="81"/>
            <rFont val="Arial"/>
            <family val="2"/>
          </rPr>
          <t xml:space="preserve">Note :
</t>
        </r>
        <r>
          <rPr>
            <sz val="8"/>
            <color indexed="81"/>
            <rFont val="Arial"/>
            <family val="2"/>
          </rPr>
          <t>Orange cells indicate data sheet pre-populated default values, to be retailed or modified by the user as required.</t>
        </r>
        <r>
          <rPr>
            <sz val="9"/>
            <color indexed="81"/>
            <rFont val="Tahoma"/>
            <family val="2"/>
          </rPr>
          <t xml:space="preserve">
</t>
        </r>
      </text>
    </comment>
    <comment ref="AO4" authorId="0" shapeId="0" xr:uid="{00000000-0006-0000-0900-000002000000}">
      <text>
        <r>
          <rPr>
            <b/>
            <sz val="8"/>
            <color indexed="81"/>
            <rFont val="Arial"/>
            <family val="2"/>
          </rPr>
          <t>Note :
C</t>
        </r>
        <r>
          <rPr>
            <sz val="8"/>
            <color indexed="81"/>
            <rFont val="Arial"/>
            <family val="2"/>
          </rPr>
          <t xml:space="preserve">ells that are used as part of a logic function as shaded this colour and the data contained within is critical to the function of this datasheet. 
</t>
        </r>
        <r>
          <rPr>
            <b/>
            <sz val="8"/>
            <color indexed="81"/>
            <rFont val="Arial"/>
            <family val="2"/>
          </rPr>
          <t>DO NOT MODIFY</t>
        </r>
        <r>
          <rPr>
            <sz val="8"/>
            <color indexed="81"/>
            <rFont val="Arial"/>
            <family val="2"/>
          </rPr>
          <t>.</t>
        </r>
        <r>
          <rPr>
            <sz val="9"/>
            <color indexed="81"/>
            <rFont val="Tahoma"/>
            <family val="2"/>
          </rPr>
          <t xml:space="preserve">
</t>
        </r>
      </text>
    </comment>
    <comment ref="F5" authorId="0" shapeId="0" xr:uid="{00000000-0006-0000-0900-000003000000}">
      <text>
        <r>
          <rPr>
            <b/>
            <sz val="8"/>
            <color indexed="81"/>
            <rFont val="Arial"/>
            <family val="2"/>
          </rPr>
          <t xml:space="preserve">Note
</t>
        </r>
        <r>
          <rPr>
            <sz val="8"/>
            <color indexed="81"/>
            <rFont val="Arial"/>
            <family val="2"/>
          </rPr>
          <t>This sheet is only applicable to vertical pumps.</t>
        </r>
      </text>
    </comment>
    <comment ref="AA7" authorId="0" shapeId="0" xr:uid="{00000000-0006-0000-0900-000004000000}">
      <text>
        <r>
          <rPr>
            <b/>
            <sz val="8"/>
            <color indexed="81"/>
            <rFont val="Arial"/>
            <family val="2"/>
          </rPr>
          <t xml:space="preserve">Note
</t>
        </r>
        <r>
          <rPr>
            <sz val="8"/>
            <color indexed="81"/>
            <rFont val="Arial"/>
            <family val="2"/>
          </rPr>
          <t>Vendor to state when these occur.</t>
        </r>
        <r>
          <rPr>
            <sz val="9"/>
            <color indexed="81"/>
            <rFont val="Tahoma"/>
            <family val="2"/>
          </rPr>
          <t xml:space="preserve">
</t>
        </r>
      </text>
    </comment>
    <comment ref="U11" authorId="0" shapeId="0" xr:uid="{400BFF16-76B9-4EEF-BA8F-D1EA0D41D9D3}">
      <text>
        <r>
          <rPr>
            <b/>
            <sz val="8"/>
            <color indexed="81"/>
            <rFont val="Arial"/>
            <family val="2"/>
          </rPr>
          <t xml:space="preserve">Note
</t>
        </r>
        <r>
          <rPr>
            <sz val="8"/>
            <color indexed="81"/>
            <rFont val="Arial"/>
            <family val="2"/>
          </rPr>
          <t>Default is "Solid".</t>
        </r>
        <r>
          <rPr>
            <sz val="9"/>
            <color indexed="81"/>
            <rFont val="Tahoma"/>
            <family val="2"/>
          </rPr>
          <t xml:space="preserve">
</t>
        </r>
      </text>
    </comment>
    <comment ref="F21" authorId="0" shapeId="0" xr:uid="{00000000-0006-0000-0900-000005000000}">
      <text>
        <r>
          <rPr>
            <b/>
            <sz val="8"/>
            <color indexed="81"/>
            <rFont val="Arial"/>
            <family val="2"/>
          </rPr>
          <t xml:space="preserve">Note
</t>
        </r>
        <r>
          <rPr>
            <sz val="8"/>
            <color indexed="81"/>
            <rFont val="Arial"/>
            <family val="2"/>
          </rPr>
          <t>Only applicable when API pump type VS1, VS2 or VS3 is specified.</t>
        </r>
        <r>
          <rPr>
            <sz val="9"/>
            <color indexed="81"/>
            <rFont val="Tahoma"/>
            <family val="2"/>
          </rPr>
          <t xml:space="preserve">
</t>
        </r>
      </text>
    </comment>
    <comment ref="U21" authorId="0" shapeId="0" xr:uid="{2D94E5B5-0567-4B69-8703-651454ECC29C}">
      <text>
        <r>
          <rPr>
            <b/>
            <sz val="8"/>
            <color indexed="81"/>
            <rFont val="Arial"/>
            <family val="2"/>
          </rPr>
          <t xml:space="preserve">Note
</t>
        </r>
        <r>
          <rPr>
            <sz val="8"/>
            <color indexed="81"/>
            <rFont val="Arial"/>
            <family val="2"/>
          </rPr>
          <t>Default is "Flanged rabbet fit".</t>
        </r>
        <r>
          <rPr>
            <sz val="9"/>
            <color indexed="81"/>
            <rFont val="Tahoma"/>
            <family val="2"/>
          </rPr>
          <t xml:space="preserve">
</t>
        </r>
      </text>
    </comment>
    <comment ref="F24" authorId="0" shapeId="0" xr:uid="{00000000-0006-0000-0900-000006000000}">
      <text>
        <r>
          <rPr>
            <b/>
            <sz val="8"/>
            <color indexed="81"/>
            <rFont val="Arial"/>
            <family val="2"/>
          </rPr>
          <t xml:space="preserve">Note
</t>
        </r>
        <r>
          <rPr>
            <sz val="8"/>
            <color indexed="81"/>
            <rFont val="Arial"/>
            <family val="2"/>
          </rPr>
          <t>Only applicable when API pump type VS1, VS2 or VS3 is specified.</t>
        </r>
        <r>
          <rPr>
            <sz val="9"/>
            <color indexed="81"/>
            <rFont val="Tahoma"/>
            <family val="2"/>
          </rPr>
          <t xml:space="preserve">
</t>
        </r>
      </text>
    </comment>
    <comment ref="U24" authorId="0" shapeId="0" xr:uid="{B84F5DD9-F38A-49C2-B589-E6C9C159105B}">
      <text>
        <r>
          <rPr>
            <b/>
            <sz val="8"/>
            <color indexed="81"/>
            <rFont val="Arial"/>
            <family val="2"/>
          </rPr>
          <t xml:space="preserve">Note
</t>
        </r>
        <r>
          <rPr>
            <sz val="8"/>
            <color indexed="81"/>
            <rFont val="Arial"/>
            <family val="2"/>
          </rPr>
          <t>Default is "Integral".</t>
        </r>
        <r>
          <rPr>
            <sz val="9"/>
            <color indexed="81"/>
            <rFont val="Tahoma"/>
            <family val="2"/>
          </rPr>
          <t xml:space="preserve">
</t>
        </r>
      </text>
    </comment>
    <comment ref="F32" authorId="0" shapeId="0" xr:uid="{FCB249AC-881B-4068-BF61-131370BFF44D}">
      <text>
        <r>
          <rPr>
            <b/>
            <sz val="8"/>
            <color indexed="81"/>
            <rFont val="Arial"/>
            <family val="2"/>
          </rPr>
          <t>Note</t>
        </r>
        <r>
          <rPr>
            <sz val="8"/>
            <color indexed="81"/>
            <rFont val="Arial"/>
            <family val="2"/>
          </rPr>
          <t xml:space="preserve">
Data only required when enclosed lineshaft is specified.</t>
        </r>
        <r>
          <rPr>
            <sz val="9"/>
            <color indexed="81"/>
            <rFont val="Tahoma"/>
            <family val="2"/>
          </rPr>
          <t xml:space="preserve">
</t>
        </r>
      </text>
    </comment>
    <comment ref="F35" authorId="0" shapeId="0" xr:uid="{00000000-0006-0000-0900-000008000000}">
      <text>
        <r>
          <rPr>
            <b/>
            <sz val="8"/>
            <color indexed="81"/>
            <rFont val="Arial"/>
            <family val="2"/>
          </rPr>
          <t xml:space="preserve">Note
</t>
        </r>
        <r>
          <rPr>
            <sz val="8"/>
            <color indexed="81"/>
            <rFont val="Arial"/>
            <family val="2"/>
          </rPr>
          <t>Only applicable when API pump type VS1 or VS4 or VS5 is specified.</t>
        </r>
        <r>
          <rPr>
            <sz val="9"/>
            <color indexed="81"/>
            <rFont val="Tahoma"/>
            <family val="2"/>
          </rPr>
          <t xml:space="preserve">
</t>
        </r>
      </text>
    </comment>
    <comment ref="F37" authorId="0" shapeId="0" xr:uid="{00000000-0006-0000-0900-000009000000}">
      <text>
        <r>
          <rPr>
            <b/>
            <sz val="8"/>
            <color indexed="81"/>
            <rFont val="Arial"/>
            <family val="2"/>
          </rPr>
          <t xml:space="preserve">Note
</t>
        </r>
        <r>
          <rPr>
            <sz val="8"/>
            <color indexed="81"/>
            <rFont val="Arial"/>
            <family val="2"/>
          </rPr>
          <t>Only applicable when API pump type VS6 or VS7 is specified.</t>
        </r>
      </text>
    </comment>
    <comment ref="AG43" authorId="0" shapeId="0" xr:uid="{3262391F-46A5-44D1-A749-380DB940887C}">
      <text>
        <r>
          <rPr>
            <b/>
            <sz val="8"/>
            <color indexed="81"/>
            <rFont val="Arial"/>
            <family val="2"/>
          </rPr>
          <t xml:space="preserve">Note
</t>
        </r>
        <r>
          <rPr>
            <sz val="8"/>
            <color indexed="81"/>
            <rFont val="Arial"/>
            <family val="2"/>
          </rPr>
          <t>Centreline of discharge elevation = Underside of mounting plate elevation (grade) + Underside of mounting plate to discharge centerline
1 = 2 + I₃</t>
        </r>
        <r>
          <rPr>
            <sz val="9"/>
            <color indexed="81"/>
            <rFont val="Tahoma"/>
            <family val="2"/>
          </rPr>
          <t xml:space="preserve">
</t>
        </r>
      </text>
    </comment>
    <comment ref="AG52" authorId="0" shapeId="0" xr:uid="{00000000-0006-0000-0900-00000A000000}">
      <text>
        <r>
          <rPr>
            <b/>
            <sz val="8"/>
            <color indexed="81"/>
            <rFont val="Arial"/>
            <family val="2"/>
          </rPr>
          <t xml:space="preserve">Note
</t>
        </r>
        <r>
          <rPr>
            <sz val="8"/>
            <color indexed="81"/>
            <rFont val="Arial"/>
            <family val="2"/>
          </rPr>
          <t>Underside of mounting plate to low liquid level = Underside of mounting plate - Low liquid level elevation
I</t>
        </r>
        <r>
          <rPr>
            <vertAlign val="subscript"/>
            <sz val="8"/>
            <color indexed="81"/>
            <rFont val="Arial"/>
            <family val="2"/>
          </rPr>
          <t>4</t>
        </r>
        <r>
          <rPr>
            <sz val="8"/>
            <color indexed="81"/>
            <rFont val="Arial"/>
            <family val="2"/>
          </rPr>
          <t xml:space="preserve"> = 2 - 3</t>
        </r>
        <r>
          <rPr>
            <sz val="9"/>
            <color indexed="81"/>
            <rFont val="Tahoma"/>
            <family val="2"/>
          </rPr>
          <t xml:space="preserve">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O3" authorId="0" shapeId="0" xr:uid="{00000000-0006-0000-0A00-000001000000}">
      <text>
        <r>
          <rPr>
            <b/>
            <sz val="8"/>
            <color indexed="81"/>
            <rFont val="Arial"/>
            <family val="2"/>
          </rPr>
          <t xml:space="preserve">Note :
</t>
        </r>
        <r>
          <rPr>
            <sz val="8"/>
            <color indexed="81"/>
            <rFont val="Arial"/>
            <family val="2"/>
          </rPr>
          <t>Orange cells indicate data sheet pre-populated default values, to be retailed or modified by the user as required.</t>
        </r>
        <r>
          <rPr>
            <sz val="9"/>
            <color indexed="81"/>
            <rFont val="Tahoma"/>
            <family val="2"/>
          </rPr>
          <t xml:space="preserve">
</t>
        </r>
      </text>
    </comment>
    <comment ref="AO4" authorId="0" shapeId="0" xr:uid="{00000000-0006-0000-0A00-000002000000}">
      <text>
        <r>
          <rPr>
            <b/>
            <sz val="8"/>
            <color indexed="81"/>
            <rFont val="Arial"/>
            <family val="2"/>
          </rPr>
          <t>Note :
C</t>
        </r>
        <r>
          <rPr>
            <sz val="8"/>
            <color indexed="81"/>
            <rFont val="Arial"/>
            <family val="2"/>
          </rPr>
          <t xml:space="preserve">ells that are used as part of a logic function as shaded this colour and the data contained within is critical to the function of this datasheet. 
</t>
        </r>
        <r>
          <rPr>
            <b/>
            <sz val="8"/>
            <color indexed="81"/>
            <rFont val="Arial"/>
            <family val="2"/>
          </rPr>
          <t>DO NOT MODIFY</t>
        </r>
        <r>
          <rPr>
            <sz val="8"/>
            <color indexed="81"/>
            <rFont val="Arial"/>
            <family val="2"/>
          </rPr>
          <t>.</t>
        </r>
        <r>
          <rPr>
            <sz val="9"/>
            <color indexed="81"/>
            <rFont val="Tahoma"/>
            <family val="2"/>
          </rPr>
          <t xml:space="preserve">
</t>
        </r>
      </text>
    </comment>
    <comment ref="F8" authorId="0" shapeId="0" xr:uid="{00000000-0006-0000-0A00-000003000000}">
      <text>
        <r>
          <rPr>
            <b/>
            <sz val="8"/>
            <color indexed="81"/>
            <rFont val="Arial"/>
            <family val="2"/>
          </rPr>
          <t xml:space="preserve">Note
</t>
        </r>
        <r>
          <rPr>
            <sz val="8"/>
            <color indexed="81"/>
            <rFont val="Arial"/>
            <family val="2"/>
          </rPr>
          <t>Only applicable when gear is required.</t>
        </r>
        <r>
          <rPr>
            <sz val="9"/>
            <color indexed="81"/>
            <rFont val="Tahoma"/>
            <family val="2"/>
          </rPr>
          <t xml:space="preserve">
</t>
        </r>
      </text>
    </comment>
    <comment ref="F9" authorId="0" shapeId="0" xr:uid="{00000000-0006-0000-0A00-000004000000}">
      <text>
        <r>
          <rPr>
            <b/>
            <sz val="8"/>
            <color indexed="81"/>
            <rFont val="Arial"/>
            <family val="2"/>
          </rPr>
          <t xml:space="preserve">Note
</t>
        </r>
        <r>
          <rPr>
            <sz val="8"/>
            <color indexed="81"/>
            <rFont val="Arial"/>
            <family val="2"/>
          </rPr>
          <t>Only applicable when electric motor is specified as the driver type.</t>
        </r>
        <r>
          <rPr>
            <sz val="9"/>
            <color indexed="81"/>
            <rFont val="Tahoma"/>
            <family val="2"/>
          </rPr>
          <t xml:space="preserve">
</t>
        </r>
      </text>
    </comment>
    <comment ref="F10" authorId="0" shapeId="0" xr:uid="{00000000-0006-0000-0A00-000005000000}">
      <text>
        <r>
          <rPr>
            <b/>
            <sz val="8"/>
            <color indexed="81"/>
            <rFont val="Arial"/>
            <family val="2"/>
          </rPr>
          <t xml:space="preserve">Note
</t>
        </r>
        <r>
          <rPr>
            <sz val="8"/>
            <color indexed="81"/>
            <rFont val="Arial"/>
            <family val="2"/>
          </rPr>
          <t>Only applicable when electric motor is specified as driver type and variable speed drive is specified.</t>
        </r>
        <r>
          <rPr>
            <sz val="9"/>
            <color indexed="81"/>
            <rFont val="Tahoma"/>
            <family val="2"/>
          </rPr>
          <t xml:space="preserve">
</t>
        </r>
      </text>
    </comment>
    <comment ref="F11" authorId="0" shapeId="0" xr:uid="{00000000-0006-0000-0A00-000006000000}">
      <text>
        <r>
          <rPr>
            <b/>
            <sz val="8"/>
            <color indexed="81"/>
            <rFont val="Arial"/>
            <family val="2"/>
          </rPr>
          <t xml:space="preserve">Note
</t>
        </r>
        <r>
          <rPr>
            <sz val="8"/>
            <color indexed="81"/>
            <rFont val="Arial"/>
            <family val="2"/>
          </rPr>
          <t xml:space="preserve">Only applicable when either the driver type is a steam turbine or diesel engine, or variable speed drive or HPRT is required.
</t>
        </r>
      </text>
    </comment>
    <comment ref="U24" authorId="0" shapeId="0" xr:uid="{94004F09-E2C6-47E6-92D5-154B79EA8E10}">
      <text>
        <r>
          <rPr>
            <b/>
            <sz val="8"/>
            <color indexed="81"/>
            <rFont val="Arial"/>
            <family val="2"/>
          </rPr>
          <t xml:space="preserve">Note
</t>
        </r>
        <r>
          <rPr>
            <sz val="8"/>
            <color indexed="81"/>
            <rFont val="Arial"/>
            <family val="2"/>
          </rPr>
          <t>Default is "Vendor".</t>
        </r>
        <r>
          <rPr>
            <sz val="9"/>
            <color indexed="81"/>
            <rFont val="Tahoma"/>
            <family val="2"/>
          </rPr>
          <t xml:space="preserve">
</t>
        </r>
      </text>
    </comment>
    <comment ref="U32" authorId="0" shapeId="0" xr:uid="{991F4753-877B-4950-8CCD-20EB65DF02FB}">
      <text>
        <r>
          <rPr>
            <b/>
            <sz val="8"/>
            <color indexed="81"/>
            <rFont val="Arial"/>
            <family val="2"/>
          </rPr>
          <t xml:space="preserve">Note
</t>
        </r>
        <r>
          <rPr>
            <sz val="8"/>
            <color indexed="81"/>
            <rFont val="Arial"/>
            <family val="2"/>
          </rPr>
          <t>Default is "AGMA 9000 Class 9".</t>
        </r>
        <r>
          <rPr>
            <sz val="9"/>
            <color indexed="81"/>
            <rFont val="Tahoma"/>
            <family val="2"/>
          </rPr>
          <t xml:space="preserve">
</t>
        </r>
      </text>
    </comment>
    <comment ref="U33" authorId="0" shapeId="0" xr:uid="{56A242E2-5FC8-4136-A7E7-851B2BC1F193}">
      <text>
        <r>
          <rPr>
            <b/>
            <sz val="8"/>
            <color indexed="81"/>
            <rFont val="Arial"/>
            <family val="2"/>
          </rPr>
          <t xml:space="preserve">Note
</t>
        </r>
        <r>
          <rPr>
            <sz val="8"/>
            <color indexed="81"/>
            <rFont val="Arial"/>
            <family val="2"/>
          </rPr>
          <t>Default is "No".</t>
        </r>
        <r>
          <rPr>
            <sz val="9"/>
            <color indexed="81"/>
            <rFont val="Tahoma"/>
            <family val="2"/>
          </rPr>
          <t xml:space="preserve">
</t>
        </r>
      </text>
    </comment>
    <comment ref="F39" authorId="0" shapeId="0" xr:uid="{FBCF000A-17CB-4655-BF5B-BE3D79DA3807}">
      <text>
        <r>
          <rPr>
            <b/>
            <sz val="8"/>
            <color indexed="81"/>
            <rFont val="Arial"/>
            <family val="2"/>
          </rPr>
          <t xml:space="preserve">Note
</t>
        </r>
        <r>
          <rPr>
            <sz val="8"/>
            <color indexed="81"/>
            <rFont val="Arial"/>
            <family val="2"/>
          </rPr>
          <t>Only applicable when cooling is required.</t>
        </r>
        <r>
          <rPr>
            <sz val="9"/>
            <color indexed="81"/>
            <rFont val="Tahoma"/>
            <family val="2"/>
          </rPr>
          <t xml:space="preserve">
</t>
        </r>
      </text>
    </comment>
    <comment ref="V40" authorId="0" shapeId="0" xr:uid="{00000000-0006-0000-0A00-000007000000}">
      <text>
        <r>
          <rPr>
            <b/>
            <sz val="8"/>
            <color indexed="81"/>
            <rFont val="Arial"/>
            <family val="2"/>
          </rPr>
          <t>Note</t>
        </r>
        <r>
          <rPr>
            <sz val="8"/>
            <color indexed="81"/>
            <rFont val="Arial"/>
            <family val="2"/>
          </rPr>
          <t xml:space="preserve">
Only applicable when water cooling is required. Default is "table 2". If "Alternative" is selected, table requirements are automatically populated and Purchaser should input alternative cooling water conditions.
</t>
        </r>
      </text>
    </comment>
    <comment ref="F50" authorId="0" shapeId="0" xr:uid="{00000000-0006-0000-0A00-000008000000}">
      <text>
        <r>
          <rPr>
            <b/>
            <sz val="8"/>
            <color indexed="81"/>
            <rFont val="Arial"/>
            <family val="2"/>
          </rPr>
          <t xml:space="preserve">Note
</t>
        </r>
        <r>
          <rPr>
            <sz val="8"/>
            <color indexed="81"/>
            <rFont val="Arial"/>
            <family val="2"/>
          </rPr>
          <t xml:space="preserve">Rows 50-55 are only applicable when the specified cooling method is water cooled. </t>
        </r>
      </text>
    </comment>
  </commentList>
</comments>
</file>

<file path=xl/sharedStrings.xml><?xml version="1.0" encoding="utf-8"?>
<sst xmlns="http://schemas.openxmlformats.org/spreadsheetml/2006/main" count="2507" uniqueCount="1105">
  <si>
    <t xml:space="preserve"> Row</t>
  </si>
  <si>
    <t>CLIENT :</t>
  </si>
  <si>
    <t>JOB/PROJECT NUMBER :</t>
  </si>
  <si>
    <t>PROJECT TITLE :</t>
  </si>
  <si>
    <t>PROJECT LOCATION :</t>
  </si>
  <si>
    <t>Date</t>
  </si>
  <si>
    <t>Issue</t>
  </si>
  <si>
    <t>Issue Description</t>
  </si>
  <si>
    <t>By</t>
  </si>
  <si>
    <t xml:space="preserve"> Issue</t>
  </si>
  <si>
    <t>Checked</t>
  </si>
  <si>
    <t>Approved</t>
  </si>
  <si>
    <t>DOCUMENT NUMBER :</t>
  </si>
  <si>
    <t>To be used in conjunction with :</t>
  </si>
  <si>
    <t>Sheet 2 of</t>
  </si>
  <si>
    <t>Sheet 1 of</t>
  </si>
  <si>
    <t>Delete this sheet if not required.</t>
  </si>
  <si>
    <t>This document is originally formatted for print-out on A4 Portrait (210mm x 298mm) paper, with a scaling of 90% of normal size.</t>
  </si>
  <si>
    <t>Sheet 7 of</t>
  </si>
  <si>
    <t>An example cover sheet has been provided, but Users may replace this sheet with alternative User format or project format.</t>
  </si>
  <si>
    <t>An example Supplementary Requirements sheet has been provided. Users may delete or modify this sheet as required.</t>
  </si>
  <si>
    <t>Guidance on the use of these Data Sheets</t>
  </si>
  <si>
    <t>SPECIFICATION</t>
  </si>
  <si>
    <t>subject to the jurisdiction of the courts of England and Wales.</t>
  </si>
  <si>
    <t>with the laws of England and Wales. Disputes arising here from shall be exclusively</t>
  </si>
  <si>
    <t>These Terms and Conditions shall be governed by and construed in accordance</t>
  </si>
  <si>
    <t>reserved. Any other use requires the prior written permission of IOGP.</t>
  </si>
  <si>
    <t>that the copyright of IOGP and (ii) the sources are acknowledged. All other rights are</t>
  </si>
  <si>
    <t>Permission is given to reproduce this report in whole or in part provided (i)</t>
  </si>
  <si>
    <t>The contents of these pages are © International Association of Oil &amp; Gas Producers.</t>
  </si>
  <si>
    <t>Copyright notice</t>
  </si>
  <si>
    <t>content of any course, event or otherwise where this publication will be reproduced.</t>
  </si>
  <si>
    <t>use of the user. IOGP will not directly or indirectly endorse, approve or accredit the</t>
  </si>
  <si>
    <t>This publication is made available for information purposes and solely for the private</t>
  </si>
  <si>
    <t>The recipient is obliged to inform any subsequent recipient of such terms.</t>
  </si>
  <si>
    <t>that any use by the recipient constitutes agreement to the terms of this disclaimer.</t>
  </si>
  <si>
    <t>hereby excluded. Consequently, such use is at the recipient’s own risk on the basis</t>
  </si>
  <si>
    <t>liability for any foreseeable or unforeseeable use made thereof, which liability is</t>
  </si>
  <si>
    <t>future warrants its accuracy or will, regardless of its or their negligence, assume</t>
  </si>
  <si>
    <t>contained in this publication, neither IOGP nor any of its Members past present or</t>
  </si>
  <si>
    <t>Whilst every effort has been made to ensure the accuracy of the information</t>
  </si>
  <si>
    <t>Disclaimer</t>
  </si>
  <si>
    <t>by IOGP with support by the World Economic Forum (WEF).</t>
  </si>
  <si>
    <t>Standardization of Equipment Specifications for Procurement organized</t>
  </si>
  <si>
    <t>This IOGP Specification was prepared by a Joint Industry Project 33</t>
  </si>
  <si>
    <t>Acknowledgements</t>
  </si>
  <si>
    <t>Foreword</t>
  </si>
  <si>
    <t>Insert Buyer Logo Here</t>
  </si>
  <si>
    <t>Insert Project Logo Here</t>
  </si>
  <si>
    <t>REVISION :</t>
  </si>
  <si>
    <t>Introduction</t>
  </si>
  <si>
    <t>Revision history</t>
  </si>
  <si>
    <t>VERSION</t>
  </si>
  <si>
    <t>DATE</t>
  </si>
  <si>
    <t>AMENDMENTS</t>
  </si>
  <si>
    <t>Purchaser</t>
  </si>
  <si>
    <t>Size</t>
  </si>
  <si>
    <t>Horizontal</t>
  </si>
  <si>
    <t>Vertical</t>
  </si>
  <si>
    <t>Design</t>
  </si>
  <si>
    <t>Yes</t>
  </si>
  <si>
    <t>No</t>
  </si>
  <si>
    <t>Vendor</t>
  </si>
  <si>
    <t>6.1.2</t>
  </si>
  <si>
    <t>Parallel</t>
  </si>
  <si>
    <t>Pump Tag No. :</t>
  </si>
  <si>
    <t>Pump Service :</t>
  </si>
  <si>
    <t>Ref. Clause</t>
  </si>
  <si>
    <t>Additional notes</t>
  </si>
  <si>
    <t>Select</t>
  </si>
  <si>
    <t>Enquiry</t>
  </si>
  <si>
    <t xml:space="preserve">Purchase </t>
  </si>
  <si>
    <t>As Built</t>
  </si>
  <si>
    <t>Other</t>
  </si>
  <si>
    <t>Continuous</t>
  </si>
  <si>
    <t>Intermittent</t>
  </si>
  <si>
    <t>per</t>
  </si>
  <si>
    <t>Hour</t>
  </si>
  <si>
    <t>Day</t>
  </si>
  <si>
    <t>Week</t>
  </si>
  <si>
    <t>By-pass</t>
  </si>
  <si>
    <t>Series</t>
  </si>
  <si>
    <t>Singly</t>
  </si>
  <si>
    <t>Max</t>
  </si>
  <si>
    <t>Min</t>
  </si>
  <si>
    <t>Units</t>
  </si>
  <si>
    <t>psi a</t>
  </si>
  <si>
    <t>bar a</t>
  </si>
  <si>
    <t>cP</t>
  </si>
  <si>
    <t>Pa s</t>
  </si>
  <si>
    <t>6.12.1.9</t>
  </si>
  <si>
    <t>6.12.1.12</t>
  </si>
  <si>
    <t>ppm</t>
  </si>
  <si>
    <t>μm</t>
  </si>
  <si>
    <t>Centreline of impeller</t>
  </si>
  <si>
    <t>Top of foundation</t>
  </si>
  <si>
    <t>Rated</t>
  </si>
  <si>
    <t>Normal</t>
  </si>
  <si>
    <t>°F</t>
  </si>
  <si>
    <t>°C</t>
  </si>
  <si>
    <t>K</t>
  </si>
  <si>
    <t>usgpm</t>
  </si>
  <si>
    <r>
      <t>m</t>
    </r>
    <r>
      <rPr>
        <vertAlign val="superscript"/>
        <sz val="8"/>
        <rFont val="Arial"/>
        <family val="2"/>
      </rPr>
      <t>³</t>
    </r>
    <r>
      <rPr>
        <sz val="8"/>
        <rFont val="Arial"/>
        <family val="2"/>
      </rPr>
      <t>/h</t>
    </r>
  </si>
  <si>
    <t>psi g</t>
  </si>
  <si>
    <t>bar g</t>
  </si>
  <si>
    <t>psi</t>
  </si>
  <si>
    <t>bar</t>
  </si>
  <si>
    <t>ft</t>
  </si>
  <si>
    <t>m</t>
  </si>
  <si>
    <t>HP</t>
  </si>
  <si>
    <t>kW</t>
  </si>
  <si>
    <t>6.1.37</t>
  </si>
  <si>
    <t>Indoors</t>
  </si>
  <si>
    <t>Outdoors</t>
  </si>
  <si>
    <t>Heated</t>
  </si>
  <si>
    <t>Unheated</t>
  </si>
  <si>
    <t>Under roof</t>
  </si>
  <si>
    <t>Partial sides</t>
  </si>
  <si>
    <t>Grade</t>
  </si>
  <si>
    <t>Mezzanine</t>
  </si>
  <si>
    <t>6.1.22</t>
  </si>
  <si>
    <t>Safe</t>
  </si>
  <si>
    <t>ATEX</t>
  </si>
  <si>
    <t>IEC</t>
  </si>
  <si>
    <t>UL</t>
  </si>
  <si>
    <t>to</t>
  </si>
  <si>
    <t>%</t>
  </si>
  <si>
    <t>Dust</t>
  </si>
  <si>
    <t>Fumes</t>
  </si>
  <si>
    <t>Dust &amp; Fumes</t>
  </si>
  <si>
    <t>Electricity</t>
  </si>
  <si>
    <t>Voltage</t>
  </si>
  <si>
    <t>Phase</t>
  </si>
  <si>
    <t>Frequency</t>
  </si>
  <si>
    <t>Cooling water</t>
  </si>
  <si>
    <t>Max inlet</t>
  </si>
  <si>
    <t>Return</t>
  </si>
  <si>
    <t>Min inlet</t>
  </si>
  <si>
    <t>ft²h°F/btu</t>
  </si>
  <si>
    <t>Instrument air</t>
  </si>
  <si>
    <t>Steam</t>
  </si>
  <si>
    <t>in</t>
  </si>
  <si>
    <t>mm</t>
  </si>
  <si>
    <t>rpm</t>
  </si>
  <si>
    <t>6.1.12</t>
  </si>
  <si>
    <t>6.1.8</t>
  </si>
  <si>
    <t>usgpm, rpm, ft</t>
  </si>
  <si>
    <t>6.1.14</t>
  </si>
  <si>
    <t>dB(A)</t>
  </si>
  <si>
    <t>OH1</t>
  </si>
  <si>
    <t>OH2</t>
  </si>
  <si>
    <t>OH3</t>
  </si>
  <si>
    <t>OH5</t>
  </si>
  <si>
    <t>OH5 BS 4082-1</t>
  </si>
  <si>
    <t>OH6</t>
  </si>
  <si>
    <t>BB1</t>
  </si>
  <si>
    <t>BB2</t>
  </si>
  <si>
    <t>BB3</t>
  </si>
  <si>
    <t>VS1</t>
  </si>
  <si>
    <t>VS2</t>
  </si>
  <si>
    <t>VS3</t>
  </si>
  <si>
    <t>VS4</t>
  </si>
  <si>
    <t>VS5</t>
  </si>
  <si>
    <t>VS6</t>
  </si>
  <si>
    <t>VS7</t>
  </si>
  <si>
    <t>&lt; 0.7</t>
  </si>
  <si>
    <t>Casing</t>
  </si>
  <si>
    <t>Foot</t>
  </si>
  <si>
    <t>In-line</t>
  </si>
  <si>
    <t>6.4.2.1</t>
  </si>
  <si>
    <t>Nozzle connections</t>
  </si>
  <si>
    <t>Facing</t>
  </si>
  <si>
    <t>Rating</t>
  </si>
  <si>
    <t>Position</t>
  </si>
  <si>
    <t>FF</t>
  </si>
  <si>
    <t>RF</t>
  </si>
  <si>
    <t>RTJ</t>
  </si>
  <si>
    <t>Top</t>
  </si>
  <si>
    <t>Side</t>
  </si>
  <si>
    <t>End</t>
  </si>
  <si>
    <t>Bottom</t>
  </si>
  <si>
    <t>Bell</t>
  </si>
  <si>
    <t>6.3.3 a)</t>
  </si>
  <si>
    <t>6.5.5</t>
  </si>
  <si>
    <t>No.</t>
  </si>
  <si>
    <t>Type</t>
  </si>
  <si>
    <t>SWF</t>
  </si>
  <si>
    <t>BWF</t>
  </si>
  <si>
    <t>Balance / Leak off</t>
  </si>
  <si>
    <t>1/2"</t>
  </si>
  <si>
    <t>3/4"</t>
  </si>
  <si>
    <t>1"</t>
  </si>
  <si>
    <t>Case vent</t>
  </si>
  <si>
    <t>Seal vent</t>
  </si>
  <si>
    <t>Pressure gauge</t>
  </si>
  <si>
    <t>Suction nozzle</t>
  </si>
  <si>
    <t>Discharge nozzle</t>
  </si>
  <si>
    <t>Suction &amp; Discharge</t>
  </si>
  <si>
    <t>Temperature gauge</t>
  </si>
  <si>
    <t>Warm-up line</t>
  </si>
  <si>
    <t>6.4.3.2</t>
  </si>
  <si>
    <t>6.4.3.3</t>
  </si>
  <si>
    <t>6.3.6</t>
  </si>
  <si>
    <t>@</t>
  </si>
  <si>
    <t>8.3.2.6</t>
  </si>
  <si>
    <t>Clockwise</t>
  </si>
  <si>
    <t>Counter-clockwise</t>
  </si>
  <si>
    <t>Both directions</t>
  </si>
  <si>
    <t>Rotor</t>
  </si>
  <si>
    <t>Not applicable</t>
  </si>
  <si>
    <t>6.10.1.1</t>
  </si>
  <si>
    <t>Bearings and lubrication</t>
  </si>
  <si>
    <t>Bearing</t>
  </si>
  <si>
    <t>Number</t>
  </si>
  <si>
    <t>Ball</t>
  </si>
  <si>
    <t>Roller</t>
  </si>
  <si>
    <t>Sleeve</t>
  </si>
  <si>
    <t>6.11.3 / 6.11.4</t>
  </si>
  <si>
    <t>Flood</t>
  </si>
  <si>
    <t>Ring oil</t>
  </si>
  <si>
    <t>Flinger</t>
  </si>
  <si>
    <t>Purge oil mist</t>
  </si>
  <si>
    <t>Pure oil mist</t>
  </si>
  <si>
    <t>API 610 Fig.B.8</t>
  </si>
  <si>
    <t>6.10.2.2</t>
  </si>
  <si>
    <t>6.12.1.1</t>
  </si>
  <si>
    <t>Material</t>
  </si>
  <si>
    <t>6.12.1.6</t>
  </si>
  <si>
    <t>I-1</t>
  </si>
  <si>
    <t>I-2</t>
  </si>
  <si>
    <t>S-1</t>
  </si>
  <si>
    <t>S-3</t>
  </si>
  <si>
    <t>S-4</t>
  </si>
  <si>
    <t>S-5</t>
  </si>
  <si>
    <t>S-6</t>
  </si>
  <si>
    <t>S-8</t>
  </si>
  <si>
    <t>S-9</t>
  </si>
  <si>
    <t>C-6</t>
  </si>
  <si>
    <t>A-7</t>
  </si>
  <si>
    <t>A-8</t>
  </si>
  <si>
    <t>D-1</t>
  </si>
  <si>
    <t>D-2</t>
  </si>
  <si>
    <t>6.12.4.1</t>
  </si>
  <si>
    <t>6.12.1.12.1</t>
  </si>
  <si>
    <t>6.12.1.12.3</t>
  </si>
  <si>
    <t>6.12.1.10</t>
  </si>
  <si>
    <t>6.7.1 / 6.12.1.12.6</t>
  </si>
  <si>
    <t>Replaceable wear rings</t>
  </si>
  <si>
    <t>Hub integrally hardened</t>
  </si>
  <si>
    <t>Hardness</t>
  </si>
  <si>
    <t>6.4.3.4</t>
  </si>
  <si>
    <t>Auxiliary process liquid lines, fittings and other</t>
  </si>
  <si>
    <t>Equivalent to casing</t>
  </si>
  <si>
    <t>Level I</t>
  </si>
  <si>
    <t>Level II</t>
  </si>
  <si>
    <t>Level III</t>
  </si>
  <si>
    <t>Full top decking</t>
  </si>
  <si>
    <t>Open beam support</t>
  </si>
  <si>
    <t>Partial top decking</t>
  </si>
  <si>
    <t>Open decking</t>
  </si>
  <si>
    <t>Full drain rim</t>
  </si>
  <si>
    <t>Full drain pan</t>
  </si>
  <si>
    <t>Partial drain pan</t>
  </si>
  <si>
    <t>Bolted on steel work</t>
  </si>
  <si>
    <t>Three point mount</t>
  </si>
  <si>
    <t>Four point mount</t>
  </si>
  <si>
    <t>Stilt mounted</t>
  </si>
  <si>
    <t>Not required</t>
  </si>
  <si>
    <t>Pump thrust</t>
  </si>
  <si>
    <t>(+) Up</t>
  </si>
  <si>
    <t>(-) Down</t>
  </si>
  <si>
    <t>lbf</t>
  </si>
  <si>
    <t>N</t>
  </si>
  <si>
    <t>Pumpage</t>
  </si>
  <si>
    <t>Water</t>
  </si>
  <si>
    <t>Oil</t>
  </si>
  <si>
    <t>9.3.6.1</t>
  </si>
  <si>
    <t>Open</t>
  </si>
  <si>
    <t>Enclosed</t>
  </si>
  <si>
    <t>Sleeve &amp; key</t>
  </si>
  <si>
    <t>Threaded</t>
  </si>
  <si>
    <t>Float switch</t>
  </si>
  <si>
    <t>Level transmitter</t>
  </si>
  <si>
    <t>9.3.10.5</t>
  </si>
  <si>
    <t>7.1.5</t>
  </si>
  <si>
    <t>Driver type :</t>
  </si>
  <si>
    <t>Electric motor</t>
  </si>
  <si>
    <t>Steam turbine (Other)</t>
  </si>
  <si>
    <t>Diesel engine</t>
  </si>
  <si>
    <t>HPRT</t>
  </si>
  <si>
    <t>API 677</t>
  </si>
  <si>
    <t>VFD Motor</t>
  </si>
  <si>
    <t>Fluid coupling</t>
  </si>
  <si>
    <t>Manufacturer :</t>
  </si>
  <si>
    <t>Nameplate Power :</t>
  </si>
  <si>
    <t>Nominal RPM :</t>
  </si>
  <si>
    <t>Rated Load RPM :</t>
  </si>
  <si>
    <t xml:space="preserve">Frame or model : </t>
  </si>
  <si>
    <t xml:space="preserve">Orientation : </t>
  </si>
  <si>
    <t xml:space="preserve">Lubrication : </t>
  </si>
  <si>
    <t>7.1.8</t>
  </si>
  <si>
    <t>Radial bearing type :</t>
  </si>
  <si>
    <t>Tilt pad</t>
  </si>
  <si>
    <t>Thrust bearing type:</t>
  </si>
  <si>
    <t>7.1.6</t>
  </si>
  <si>
    <t>Direct-on-line</t>
  </si>
  <si>
    <t>Soft start</t>
  </si>
  <si>
    <t>7.2.2 d)</t>
  </si>
  <si>
    <t>Service factor:</t>
  </si>
  <si>
    <t>Flexible</t>
  </si>
  <si>
    <t>Rigid</t>
  </si>
  <si>
    <t>7.2.10</t>
  </si>
  <si>
    <t>7.2.11</t>
  </si>
  <si>
    <t>7.2.4</t>
  </si>
  <si>
    <t>ISO 14691</t>
  </si>
  <si>
    <t>ISO 10441</t>
  </si>
  <si>
    <t>API 671</t>
  </si>
  <si>
    <t>API 610</t>
  </si>
  <si>
    <t>Vendor's standard</t>
  </si>
  <si>
    <t>ISO 14120</t>
  </si>
  <si>
    <t>EN 953</t>
  </si>
  <si>
    <t>ANSI B15.1</t>
  </si>
  <si>
    <t>Mechanical seal</t>
  </si>
  <si>
    <t>6.8.1</t>
  </si>
  <si>
    <t>01</t>
  </si>
  <si>
    <t>02</t>
  </si>
  <si>
    <t>03</t>
  </si>
  <si>
    <t>Pipe</t>
  </si>
  <si>
    <t>Tube</t>
  </si>
  <si>
    <t>53A</t>
  </si>
  <si>
    <t>53B</t>
  </si>
  <si>
    <t>53C</t>
  </si>
  <si>
    <t>65A</t>
  </si>
  <si>
    <t>65B</t>
  </si>
  <si>
    <t>66A</t>
  </si>
  <si>
    <t>66B</t>
  </si>
  <si>
    <t>6.8.9</t>
  </si>
  <si>
    <t>6.8.11</t>
  </si>
  <si>
    <t>6.8.13</t>
  </si>
  <si>
    <t>6.1.17</t>
  </si>
  <si>
    <t>Cooling</t>
  </si>
  <si>
    <t>A</t>
  </si>
  <si>
    <t>M</t>
  </si>
  <si>
    <t>Carbon steel</t>
  </si>
  <si>
    <t>Galvanised</t>
  </si>
  <si>
    <t>Stainless steel</t>
  </si>
  <si>
    <t xml:space="preserve">Heating </t>
  </si>
  <si>
    <t>Piping &amp; appurtenances</t>
  </si>
  <si>
    <t>7.5.2.4</t>
  </si>
  <si>
    <t>Instrumentation</t>
  </si>
  <si>
    <t>7.4.2.1</t>
  </si>
  <si>
    <t>Accelerometer</t>
  </si>
  <si>
    <t>6.10.2.10</t>
  </si>
  <si>
    <t>Vibration probes</t>
  </si>
  <si>
    <t>7.4.2.3</t>
  </si>
  <si>
    <t>Temperature probes</t>
  </si>
  <si>
    <t>Pressure gauges</t>
  </si>
  <si>
    <t>Surface preparation and paint</t>
  </si>
  <si>
    <t>Pump</t>
  </si>
  <si>
    <t>8.4.1</t>
  </si>
  <si>
    <t>Shipment</t>
  </si>
  <si>
    <t>Domestic delivery</t>
  </si>
  <si>
    <t>Export</t>
  </si>
  <si>
    <t>Yes - for 6 months</t>
  </si>
  <si>
    <t>Yes - for 12 months</t>
  </si>
  <si>
    <t>Yes - for other</t>
  </si>
  <si>
    <t>Spare rotor assembly package</t>
  </si>
  <si>
    <t>9.2.8.2</t>
  </si>
  <si>
    <t>9.2.8.3</t>
  </si>
  <si>
    <t>9.2.8.4</t>
  </si>
  <si>
    <t>Spare parts</t>
  </si>
  <si>
    <t>lb</t>
  </si>
  <si>
    <t>kg</t>
  </si>
  <si>
    <t>Pressure vessel design code references</t>
  </si>
  <si>
    <t>Welding and repairs</t>
  </si>
  <si>
    <t>6.12.3.1</t>
  </si>
  <si>
    <t>Welding requirement (Applicable code or standard)</t>
  </si>
  <si>
    <t>Default to table 11</t>
  </si>
  <si>
    <t>Alternative</t>
  </si>
  <si>
    <t>Requirement</t>
  </si>
  <si>
    <t>8.2.2.1</t>
  </si>
  <si>
    <t>Default to Table 14</t>
  </si>
  <si>
    <t>8.2.2.5</t>
  </si>
  <si>
    <t>Liquid penetrant</t>
  </si>
  <si>
    <t>Magnetic particle</t>
  </si>
  <si>
    <t>Radiographic</t>
  </si>
  <si>
    <t>Ultrasonic</t>
  </si>
  <si>
    <t>8.1.1</t>
  </si>
  <si>
    <t>8.2.2.7</t>
  </si>
  <si>
    <t>8.2.2.8</t>
  </si>
  <si>
    <t>Trial mass 6 positions</t>
  </si>
  <si>
    <t>Trial mass 12 positions</t>
  </si>
  <si>
    <t>6.9.3.2</t>
  </si>
  <si>
    <t>per 6.9.3.2</t>
  </si>
  <si>
    <t>7.3.21</t>
  </si>
  <si>
    <t>8.3.3.3</t>
  </si>
  <si>
    <t>8.3.3.8</t>
  </si>
  <si>
    <t>Valve suppression</t>
  </si>
  <si>
    <t>Vacuum loop</t>
  </si>
  <si>
    <t>Table 16</t>
  </si>
  <si>
    <t>1st stage only test</t>
  </si>
  <si>
    <r>
      <t xml:space="preserve">Total head </t>
    </r>
    <r>
      <rPr>
        <sz val="8"/>
        <rFont val="Calibri"/>
        <family val="2"/>
      </rPr>
      <t>÷</t>
    </r>
    <r>
      <rPr>
        <sz val="8"/>
        <rFont val="Arial"/>
        <family val="2"/>
      </rPr>
      <t xml:space="preserve"> no. of stages</t>
    </r>
  </si>
  <si>
    <t>ISO 9906</t>
  </si>
  <si>
    <t>8.3.4.4.1</t>
  </si>
  <si>
    <t>8.3.4.5</t>
  </si>
  <si>
    <t>Sound level test:</t>
  </si>
  <si>
    <t>8.2.2.6</t>
  </si>
  <si>
    <t>Cleanliness prior to final assembly:</t>
  </si>
  <si>
    <t>Location of cleanliness inspection:</t>
  </si>
  <si>
    <t>Vendor's facility</t>
  </si>
  <si>
    <t>Nozzle load test:</t>
  </si>
  <si>
    <t>8.3.4.6</t>
  </si>
  <si>
    <t>6.12.4.3</t>
  </si>
  <si>
    <t>EN 13445</t>
  </si>
  <si>
    <t>ASME Section VIII</t>
  </si>
  <si>
    <t>8.1.1 c)</t>
  </si>
  <si>
    <t>10.1.3</t>
  </si>
  <si>
    <t>8.2.1.1</t>
  </si>
  <si>
    <t>6.9.4.4</t>
  </si>
  <si>
    <t>6.9.2.3</t>
  </si>
  <si>
    <t>6.9.2.4</t>
  </si>
  <si>
    <t>6.10.1.6</t>
  </si>
  <si>
    <t>7.2.15</t>
  </si>
  <si>
    <t>10.3.2.3</t>
  </si>
  <si>
    <t>7.5.1.7</t>
  </si>
  <si>
    <t>PTFE coated</t>
  </si>
  <si>
    <t>ASTM 153 galvanised</t>
  </si>
  <si>
    <t>Painted</t>
  </si>
  <si>
    <t>Description</t>
  </si>
  <si>
    <t>Input data</t>
  </si>
  <si>
    <t>Sheet 3 of</t>
  </si>
  <si>
    <t>Suction:</t>
  </si>
  <si>
    <t>Discharge:</t>
  </si>
  <si>
    <t>Component balance to ISO 21940-11, G1.0 :</t>
  </si>
  <si>
    <t>Sheet 4 of</t>
  </si>
  <si>
    <t>Case drain</t>
  </si>
  <si>
    <t>Sheet 5 of</t>
  </si>
  <si>
    <t xml:space="preserve">Sump dimensions </t>
  </si>
  <si>
    <t>Sheet 11 of</t>
  </si>
  <si>
    <t>Default to Table 15</t>
  </si>
  <si>
    <t>NACE MR0175</t>
  </si>
  <si>
    <t>NACE MR0103</t>
  </si>
  <si>
    <t>Gear required :</t>
  </si>
  <si>
    <t>7.4.1 / 9.1.3.6</t>
  </si>
  <si>
    <t>7.4.1 / 7.5.2.10 / 9.1.3.6</t>
  </si>
  <si>
    <t>Masses</t>
  </si>
  <si>
    <t>Electric Area Classification</t>
  </si>
  <si>
    <t>6.12.1.5 / 8.2.1.3</t>
  </si>
  <si>
    <t>8.1.1.c)</t>
  </si>
  <si>
    <t>8.3.3.2 / 8.3.3.5</t>
  </si>
  <si>
    <t>per 8.3.3.2/8.3.3.5</t>
  </si>
  <si>
    <t>per 8.3.3.3</t>
  </si>
  <si>
    <t>PURCHASER SUPPLEMENTARY REQUIREMENTS</t>
  </si>
  <si>
    <t>Sheet 8 of</t>
  </si>
  <si>
    <t>Sheet 9 of</t>
  </si>
  <si>
    <t>Sheet 10 of</t>
  </si>
  <si>
    <t>EQUIPMENT SERVICE :</t>
  </si>
  <si>
    <t>REV :</t>
  </si>
  <si>
    <t>Sheet 6 of</t>
  </si>
  <si>
    <t>X</t>
  </si>
  <si>
    <t>7.2.13.a/c)</t>
  </si>
  <si>
    <t>Pipe and tube</t>
  </si>
  <si>
    <t>6.10.2.11</t>
  </si>
  <si>
    <t>8.3.3.7.b)</t>
  </si>
  <si>
    <t>Sub-vendor's facility</t>
  </si>
  <si>
    <t>9.1.3.4 / 9.2.4.1.3</t>
  </si>
  <si>
    <t>6.12.3.4d) / 9.2.1.4</t>
  </si>
  <si>
    <t>8.2.1.1.c)</t>
  </si>
  <si>
    <t>kJ/kgK</t>
  </si>
  <si>
    <t>Steam turbine (API 611)</t>
  </si>
  <si>
    <t>Input</t>
  </si>
  <si>
    <t>per 6.3.3 a)</t>
  </si>
  <si>
    <t>6.10.2.4</t>
  </si>
  <si>
    <t>Other ambient</t>
  </si>
  <si>
    <t>API ambient</t>
  </si>
  <si>
    <t xml:space="preserve">Cells coloured </t>
  </si>
  <si>
    <t>Purchaser drop down pick lists of API preferred values or IOGP default values.</t>
  </si>
  <si>
    <t>Vendor drop down pick lists of API preferred values or IOGP default values.</t>
  </si>
  <si>
    <r>
      <t>m</t>
    </r>
    <r>
      <rPr>
        <vertAlign val="superscript"/>
        <sz val="8"/>
        <rFont val="Arial"/>
        <family val="2"/>
      </rPr>
      <t>³</t>
    </r>
    <r>
      <rPr>
        <sz val="8"/>
        <rFont val="Arial"/>
        <family val="2"/>
      </rPr>
      <t>/s, rpm, m</t>
    </r>
  </si>
  <si>
    <t>6.1.37.1</t>
  </si>
  <si>
    <t>6.1.37.2</t>
  </si>
  <si>
    <t>6.9.2.1</t>
  </si>
  <si>
    <t>System design ambient temperature</t>
  </si>
  <si>
    <t>SI / USC factor for diff. head calc</t>
  </si>
  <si>
    <t>Direct sunlight</t>
  </si>
  <si>
    <t>Applicable to :</t>
  </si>
  <si>
    <t>Number of stages :</t>
  </si>
  <si>
    <t>Number required :</t>
  </si>
  <si>
    <t>Serial Number :</t>
  </si>
  <si>
    <t>Service :</t>
  </si>
  <si>
    <t>Number of starts :</t>
  </si>
  <si>
    <t>Starting method :</t>
  </si>
  <si>
    <t>Instantaneous start up required :</t>
  </si>
  <si>
    <t>Pumps operate in :</t>
  </si>
  <si>
    <t>Liquid name :</t>
  </si>
  <si>
    <t>Liquid type :</t>
  </si>
  <si>
    <t>IEC 60079</t>
  </si>
  <si>
    <t>Zone :</t>
  </si>
  <si>
    <t>Division :</t>
  </si>
  <si>
    <t>Vapour pressure :</t>
  </si>
  <si>
    <t>Relative density :</t>
  </si>
  <si>
    <t>Specific heat :</t>
  </si>
  <si>
    <t>Viscosity :</t>
  </si>
  <si>
    <t>Corrosion due to :</t>
  </si>
  <si>
    <t>Erosion due to :</t>
  </si>
  <si>
    <r>
      <t>H</t>
    </r>
    <r>
      <rPr>
        <vertAlign val="subscript"/>
        <sz val="8"/>
        <rFont val="Arial"/>
        <family val="2"/>
      </rPr>
      <t>2</t>
    </r>
    <r>
      <rPr>
        <sz val="8"/>
        <rFont val="Arial"/>
        <family val="2"/>
      </rPr>
      <t>S concentration :</t>
    </r>
  </si>
  <si>
    <t>Chloride concentration :</t>
  </si>
  <si>
    <t>Particulate size :</t>
  </si>
  <si>
    <t>Particulate concentration :</t>
  </si>
  <si>
    <t>NPSHA datum :</t>
  </si>
  <si>
    <t>Pumping temperature :</t>
  </si>
  <si>
    <t>Flow :</t>
  </si>
  <si>
    <t>Discharge pressure :</t>
  </si>
  <si>
    <t>Suction pressure :</t>
  </si>
  <si>
    <t>Differential pressure :</t>
  </si>
  <si>
    <t>Differential head :</t>
  </si>
  <si>
    <t>NPSHA :</t>
  </si>
  <si>
    <t>NPSHA-NPSH3 minimum margin at flow :</t>
  </si>
  <si>
    <t>Hydraulic power :</t>
  </si>
  <si>
    <t xml:space="preserve">Hot insulation personnel protection required : </t>
  </si>
  <si>
    <t>Heat tracing and insulation required :</t>
  </si>
  <si>
    <t>Extent of heat tracing and insulation :</t>
  </si>
  <si>
    <t>Location :</t>
  </si>
  <si>
    <t>Mounted at :</t>
  </si>
  <si>
    <t>Elevation (MSL) :</t>
  </si>
  <si>
    <t>Barometer :</t>
  </si>
  <si>
    <t>Special weather protection :</t>
  </si>
  <si>
    <t>Tropicalization</t>
  </si>
  <si>
    <t>Winterization</t>
  </si>
  <si>
    <t>50 Hz</t>
  </si>
  <si>
    <t>60 Hz</t>
  </si>
  <si>
    <t>Vertical sump cover plate (flanged)</t>
  </si>
  <si>
    <t>Vertical sump cover plate (rectangular)</t>
  </si>
  <si>
    <t>API Ambient Tempuratures</t>
  </si>
  <si>
    <t>Not applicable - no RTD supplied</t>
  </si>
  <si>
    <t xml:space="preserve">Radial :  </t>
  </si>
  <si>
    <t xml:space="preserve">Thrust :  </t>
  </si>
  <si>
    <t>Bearing housing additional features :</t>
  </si>
  <si>
    <t>Lubrication :</t>
  </si>
  <si>
    <t>Process pressure boundary corrosion allowance required :</t>
  </si>
  <si>
    <t>0 mm</t>
  </si>
  <si>
    <t>1 mm</t>
  </si>
  <si>
    <t>3 mm</t>
  </si>
  <si>
    <t>Special coating for impellers and other wetted parts :</t>
  </si>
  <si>
    <t>BHW</t>
  </si>
  <si>
    <t>HRC</t>
  </si>
  <si>
    <t>Table 14</t>
  </si>
  <si>
    <t>Discharge elbow and pipe :</t>
  </si>
  <si>
    <t>Suction can / barrel :</t>
  </si>
  <si>
    <t>Discharge head :</t>
  </si>
  <si>
    <t>Discharge column :</t>
  </si>
  <si>
    <t>Bearing lubrication lines :</t>
  </si>
  <si>
    <t>Motor mounting support :</t>
  </si>
  <si>
    <t>Mounting plate or flange :</t>
  </si>
  <si>
    <t>Soleplate :</t>
  </si>
  <si>
    <t>Bearing retainer / spider :</t>
  </si>
  <si>
    <t>Bowl :</t>
  </si>
  <si>
    <t>Bellmouth :</t>
  </si>
  <si>
    <t>Head shaft :</t>
  </si>
  <si>
    <t>Lineshaft :</t>
  </si>
  <si>
    <t>Shaft enclosing tube :</t>
  </si>
  <si>
    <t>Bowl shaft :</t>
  </si>
  <si>
    <t>Process wetted fasteners :</t>
  </si>
  <si>
    <t>Lineshaft bearing :</t>
  </si>
  <si>
    <t>Lineshaft hard facing :</t>
  </si>
  <si>
    <t>Lineshaft sleeves / hard facing :</t>
  </si>
  <si>
    <t>Bowl bearing :</t>
  </si>
  <si>
    <t>Appendix H class :</t>
  </si>
  <si>
    <t>Minimum design metal temperature :</t>
  </si>
  <si>
    <t>Reduced hardness materials required :</t>
  </si>
  <si>
    <t>Applicable hardness standard :</t>
  </si>
  <si>
    <t>Diffusers :</t>
  </si>
  <si>
    <t>Impeller :</t>
  </si>
  <si>
    <t>Inducer :</t>
  </si>
  <si>
    <t>Impeller wear component type :</t>
  </si>
  <si>
    <t>Impeller wear component / hardness :</t>
  </si>
  <si>
    <r>
      <t>Case wear ring</t>
    </r>
    <r>
      <rPr>
        <sz val="8"/>
        <color rgb="FF0070C0"/>
        <rFont val="Arial"/>
        <family val="2"/>
      </rPr>
      <t xml:space="preserve"> </t>
    </r>
    <r>
      <rPr>
        <sz val="8"/>
        <rFont val="Arial"/>
        <family val="2"/>
      </rPr>
      <t>/ hardness :</t>
    </r>
  </si>
  <si>
    <t>Shaft :</t>
  </si>
  <si>
    <t>connections to casing :</t>
  </si>
  <si>
    <t>Inspection class :</t>
  </si>
  <si>
    <t>Construction continued</t>
  </si>
  <si>
    <t>Max. thrust</t>
  </si>
  <si>
    <t>At max. flow</t>
  </si>
  <si>
    <t>At rated flow</t>
  </si>
  <si>
    <t>At min. flow</t>
  </si>
  <si>
    <t>Static thrust</t>
  </si>
  <si>
    <t>Pump thrust bearing location :</t>
  </si>
  <si>
    <t>In pump</t>
  </si>
  <si>
    <t>In motor</t>
  </si>
  <si>
    <t>Hub hard faced</t>
  </si>
  <si>
    <t>7.1.1, 7.1.2, 7.1.4, 7.1.9</t>
  </si>
  <si>
    <t>Flat surface required :</t>
  </si>
  <si>
    <t>Detectors required :</t>
  </si>
  <si>
    <t>7.4.2.2</t>
  </si>
  <si>
    <t>6.3.4</t>
  </si>
  <si>
    <t>6.3.4, 6.12.1.2</t>
  </si>
  <si>
    <t>Items to be impact tested :</t>
  </si>
  <si>
    <t>HI 14.6</t>
  </si>
  <si>
    <t>Requirements as per :</t>
  </si>
  <si>
    <t>For :</t>
  </si>
  <si>
    <t>Performance test conducted at minimum submergence :</t>
  </si>
  <si>
    <t>Pump type (populated from Construction!U6)</t>
  </si>
  <si>
    <t>CAS A</t>
  </si>
  <si>
    <t>CAS B</t>
  </si>
  <si>
    <t>CAS C</t>
  </si>
  <si>
    <t>CAS D</t>
  </si>
  <si>
    <t>CONFORMITY ASSESSMENT SYSTEM :</t>
  </si>
  <si>
    <t>EQUIPMENT TAG NUMBER :</t>
  </si>
  <si>
    <t>Purchaser or Vendor drop down pick lists of API preferred values or IOGP default values.</t>
  </si>
  <si>
    <t>Data is automatically populated based on user input in preceding cells</t>
  </si>
  <si>
    <t>In its original 1.71 column width and 13.50 row height format, these cells print out as squares.</t>
  </si>
  <si>
    <t>Pump type / model / size :</t>
  </si>
  <si>
    <t>6.1.35</t>
  </si>
  <si>
    <t>ANSI/NFPA 70:2008</t>
  </si>
  <si>
    <t>Coastal</t>
  </si>
  <si>
    <t>Hydrualic power factor</t>
  </si>
  <si>
    <t>Atmospheric pressure</t>
  </si>
  <si>
    <r>
      <t>Btu/lb</t>
    </r>
    <r>
      <rPr>
        <vertAlign val="superscript"/>
        <sz val="8"/>
        <rFont val="Arial"/>
        <family val="2"/>
      </rPr>
      <t>°</t>
    </r>
    <r>
      <rPr>
        <sz val="8"/>
        <rFont val="Arial"/>
        <family val="2"/>
      </rPr>
      <t>R</t>
    </r>
  </si>
  <si>
    <t>Diff. pressure = dischare pressure - (suction pressure - atmospheric pressure)</t>
  </si>
  <si>
    <t>Diff. head = Diff. pressure x constant / relative density</t>
  </si>
  <si>
    <t>Hydraulic power = (Flow x Diff head x relative density / constant) / 100</t>
  </si>
  <si>
    <t>Skid edge flanged termination</t>
  </si>
  <si>
    <t>Bearing bracket(s) drain piped to :</t>
  </si>
  <si>
    <t>Not requied</t>
  </si>
  <si>
    <t>6.1.28</t>
  </si>
  <si>
    <t>Maximum allowed inclination from horizontal :</t>
  </si>
  <si>
    <t>Maximum allowed time period of oscillation from horizontal :</t>
  </si>
  <si>
    <t>s</t>
  </si>
  <si>
    <t>°</t>
  </si>
  <si>
    <t>Hardened sleeves under lineshaft bearings :</t>
  </si>
  <si>
    <t>Suitable for dry column start-up :</t>
  </si>
  <si>
    <t>Lineshaft bearing lube :</t>
  </si>
  <si>
    <t>Line shaft bearing spacing :</t>
  </si>
  <si>
    <t>Number :</t>
  </si>
  <si>
    <t>Soleplate length x width :</t>
  </si>
  <si>
    <t>Soleplate thickness :</t>
  </si>
  <si>
    <t>Column pipe :</t>
  </si>
  <si>
    <t>Diameter :</t>
  </si>
  <si>
    <t>Length :</t>
  </si>
  <si>
    <t>Spacing :</t>
  </si>
  <si>
    <t>Configuration :</t>
  </si>
  <si>
    <t>Line shaft diameter :</t>
  </si>
  <si>
    <t>Tube diameter :</t>
  </si>
  <si>
    <t>Lineshaft connection :</t>
  </si>
  <si>
    <t>Level control :</t>
  </si>
  <si>
    <t>Bowl head calculation required :</t>
  </si>
  <si>
    <t>Type / Model / Size :</t>
  </si>
  <si>
    <t>Design :</t>
  </si>
  <si>
    <t>API 682 latest edition</t>
  </si>
  <si>
    <t>2 years operating :</t>
  </si>
  <si>
    <t>Capital spares :</t>
  </si>
  <si>
    <t>Proposed pressure vessel design code reference(s) :</t>
  </si>
  <si>
    <t>1.0</t>
  </si>
  <si>
    <t>ISO</t>
  </si>
  <si>
    <t>ASTM</t>
  </si>
  <si>
    <t>UNS</t>
  </si>
  <si>
    <t>EN</t>
  </si>
  <si>
    <t>JIS</t>
  </si>
  <si>
    <t>Casting factors used in design (Table 4) :</t>
  </si>
  <si>
    <t xml:space="preserve">Hydrotest wetting agent proposed : </t>
  </si>
  <si>
    <t>First pump only</t>
  </si>
  <si>
    <t>Performance test NSPHA limited to 110% site NPSHA :</t>
  </si>
  <si>
    <t>Separate connection to 1st stage</t>
  </si>
  <si>
    <t>Vendor and sub-vendor's facilities</t>
  </si>
  <si>
    <t>NPSH test for two or more stage pumps :</t>
  </si>
  <si>
    <t>Minimum submergence test :</t>
  </si>
  <si>
    <t>NPSH :</t>
  </si>
  <si>
    <t>Test type required :</t>
  </si>
  <si>
    <t>NPSH testing to :</t>
  </si>
  <si>
    <t>Vortex free operation</t>
  </si>
  <si>
    <t>Centerline</t>
  </si>
  <si>
    <t>Near centerline</t>
  </si>
  <si>
    <t>Vertical-in-line</t>
  </si>
  <si>
    <t>Vertical main body flange</t>
  </si>
  <si>
    <t xml:space="preserve">Vertical mounting plate separate from main body flange </t>
  </si>
  <si>
    <t>Mounting :</t>
  </si>
  <si>
    <t>Casing type :</t>
  </si>
  <si>
    <t>API pump type :</t>
  </si>
  <si>
    <t>Required nozzle loads :</t>
  </si>
  <si>
    <t>Apply Annex F :</t>
  </si>
  <si>
    <t>Utility conditions</t>
  </si>
  <si>
    <t>Liquid characteristics</t>
  </si>
  <si>
    <t>Operating conditions</t>
  </si>
  <si>
    <t>Site data</t>
  </si>
  <si>
    <t>General</t>
  </si>
  <si>
    <t>Performance</t>
  </si>
  <si>
    <t>Construction</t>
  </si>
  <si>
    <t>Materials</t>
  </si>
  <si>
    <t>Material inspection</t>
  </si>
  <si>
    <t>Driver</t>
  </si>
  <si>
    <t>Coupling</t>
  </si>
  <si>
    <t>Other purchaser requirements</t>
  </si>
  <si>
    <t>Centreline of discharge elevation</t>
  </si>
  <si>
    <t>Underside of mounting plate to discharge centerline</t>
  </si>
  <si>
    <r>
      <t>I</t>
    </r>
    <r>
      <rPr>
        <b/>
        <vertAlign val="subscript"/>
        <sz val="8"/>
        <rFont val="Arial"/>
        <family val="2"/>
      </rPr>
      <t>4</t>
    </r>
  </si>
  <si>
    <t>Underside of mounting plate elevation (grade)</t>
  </si>
  <si>
    <t>Underside of mounting plate to low liquid level</t>
  </si>
  <si>
    <r>
      <t>I</t>
    </r>
    <r>
      <rPr>
        <b/>
        <vertAlign val="subscript"/>
        <sz val="8"/>
        <rFont val="Arial"/>
        <family val="2"/>
      </rPr>
      <t>5</t>
    </r>
  </si>
  <si>
    <t>Low liquid level elevation</t>
  </si>
  <si>
    <t>Pump length</t>
  </si>
  <si>
    <t>Submergence required</t>
  </si>
  <si>
    <t>Sump depth</t>
  </si>
  <si>
    <t>Sump diameter</t>
  </si>
  <si>
    <t>d</t>
  </si>
  <si>
    <t>continuous</t>
  </si>
  <si>
    <t>momentary</t>
  </si>
  <si>
    <t>Pump :</t>
  </si>
  <si>
    <t>Driver :</t>
  </si>
  <si>
    <t>Gear :</t>
  </si>
  <si>
    <t>Base :</t>
  </si>
  <si>
    <t>Ancillaries :</t>
  </si>
  <si>
    <t>Total :</t>
  </si>
  <si>
    <t>Range of ambient temperatures :</t>
  </si>
  <si>
    <t>Relative humidity :</t>
  </si>
  <si>
    <t>Unusual conditions :</t>
  </si>
  <si>
    <t>Drivers :</t>
  </si>
  <si>
    <t>Heating :</t>
  </si>
  <si>
    <t>Control :</t>
  </si>
  <si>
    <t>Shutdown :</t>
  </si>
  <si>
    <t>Temperature :</t>
  </si>
  <si>
    <t>Pressure :</t>
  </si>
  <si>
    <t>Source :</t>
  </si>
  <si>
    <t>Fouling factor :</t>
  </si>
  <si>
    <t>Cooling water chloride concentration :</t>
  </si>
  <si>
    <t>Drivers</t>
  </si>
  <si>
    <t>Heating</t>
  </si>
  <si>
    <t xml:space="preserve">Temperature :  </t>
  </si>
  <si>
    <t xml:space="preserve">Pressure :  </t>
  </si>
  <si>
    <t>Proposal curve no. :</t>
  </si>
  <si>
    <t>As tested curve no. :</t>
  </si>
  <si>
    <t>Impeller diameter :</t>
  </si>
  <si>
    <t>Rated speed :</t>
  </si>
  <si>
    <t>Rated power :</t>
  </si>
  <si>
    <t>Efficiency :</t>
  </si>
  <si>
    <t>Proposal curve BEP flow (at rated impeller dia.) :</t>
  </si>
  <si>
    <t xml:space="preserve">Thermal :  </t>
  </si>
  <si>
    <t xml:space="preserve">Stable :  </t>
  </si>
  <si>
    <t>Minimum flow</t>
  </si>
  <si>
    <t>Preferred operating region :</t>
  </si>
  <si>
    <t>Allowable operating region :</t>
  </si>
  <si>
    <t>Max head @ rated impeller :</t>
  </si>
  <si>
    <t>Max power @ rated impeller :</t>
  </si>
  <si>
    <t>NPSH3 at rated flow :</t>
  </si>
  <si>
    <t>NPSHa-NPSH3 margin at rated flow :</t>
  </si>
  <si>
    <t>NPSHa-NPSH3 margin in allowable operating region :</t>
  </si>
  <si>
    <t>Specific speed :</t>
  </si>
  <si>
    <t>Suction specific speed :</t>
  </si>
  <si>
    <t>Max. allowable sound pressure level required :</t>
  </si>
  <si>
    <t>Estimated max. sound pressure level :</t>
  </si>
  <si>
    <t>Max. sound power level required :</t>
  </si>
  <si>
    <t>Estimated max. sound power level :</t>
  </si>
  <si>
    <t>Pressure casing auxiliary connections :</t>
  </si>
  <si>
    <t>Flanged drain valve supplied by :</t>
  </si>
  <si>
    <t>Flanged vent valve supplied by :</t>
  </si>
  <si>
    <t>Seal high point vent piped to skid edge flanged termination :</t>
  </si>
  <si>
    <t>Special fittings for transitioning :</t>
  </si>
  <si>
    <t>Machined and studded connections :</t>
  </si>
  <si>
    <t>Drain piped to skid edge flanged termination :</t>
  </si>
  <si>
    <t>Vent piped to skid edge flanged termination :</t>
  </si>
  <si>
    <t>Case Pressure rating</t>
  </si>
  <si>
    <t>MAWP :</t>
  </si>
  <si>
    <t>Hydrotest :</t>
  </si>
  <si>
    <t>Pump distance between bearing centerlines :</t>
  </si>
  <si>
    <t>Pump axial distance radial bearing centerline to mid-point impeller :</t>
  </si>
  <si>
    <r>
      <t>Threaded cons for pipeline service</t>
    </r>
    <r>
      <rPr>
        <sz val="8"/>
        <rFont val="Arial"/>
        <family val="2"/>
      </rPr>
      <t xml:space="preserve"> :</t>
    </r>
  </si>
  <si>
    <t>Inspection requirements, methods and acceptance criteria :</t>
  </si>
  <si>
    <t>Inspection methods and acceptance criteria :</t>
  </si>
  <si>
    <t>Shop inspection :</t>
  </si>
  <si>
    <t>Hardness test required :</t>
  </si>
  <si>
    <t>Components to be hardness tested :</t>
  </si>
  <si>
    <t>Additional surface/sub-surface examination :</t>
  </si>
  <si>
    <t>Components to be PMI tested :</t>
  </si>
  <si>
    <t>Notification of successful shop performance test :</t>
  </si>
  <si>
    <t>Vibration test measurement location :</t>
  </si>
  <si>
    <t>Lineshaft bearings</t>
  </si>
  <si>
    <t>Lineshaft</t>
  </si>
  <si>
    <t>Rating (Power/100RPM) :</t>
  </si>
  <si>
    <t>Spacer length :</t>
  </si>
  <si>
    <t>Coupling with hydraulic fit :</t>
  </si>
  <si>
    <t>Coupling with proprietary clamping device :</t>
  </si>
  <si>
    <t>Coupling in compliance with :</t>
  </si>
  <si>
    <t>Coupling guard standard per :</t>
  </si>
  <si>
    <t>Window on coupling guard :</t>
  </si>
  <si>
    <t>Mechanical seal design required :</t>
  </si>
  <si>
    <t>Mechanical seal primary piping plan required :</t>
  </si>
  <si>
    <t>Mechanical seal primary line :</t>
  </si>
  <si>
    <t>Mechanical seal secondary piping plan required :</t>
  </si>
  <si>
    <t>Identify location on baseplate :</t>
  </si>
  <si>
    <t>Mechanical seal secondary line :</t>
  </si>
  <si>
    <t>Additional central flush port :</t>
  </si>
  <si>
    <t>Heating jacket required :</t>
  </si>
  <si>
    <t>Cooling required :</t>
  </si>
  <si>
    <t>Heating medium :</t>
  </si>
  <si>
    <t>Heating line :</t>
  </si>
  <si>
    <t>Tag all orifices :</t>
  </si>
  <si>
    <t>Test in compliance with :</t>
  </si>
  <si>
    <t>Test data points to :</t>
  </si>
  <si>
    <t>Retest required after final head adjustment :</t>
  </si>
  <si>
    <t>Disassembly after test :</t>
  </si>
  <si>
    <t>Complete unit test :</t>
  </si>
  <si>
    <t>Auxiliary equipment test :</t>
  </si>
  <si>
    <t>Impact test per :</t>
  </si>
  <si>
    <t>Removal of casing after test :</t>
  </si>
  <si>
    <t>Coordination meeting required :</t>
  </si>
  <si>
    <t>Connection design approval prior to fabrication :</t>
  </si>
  <si>
    <t>Torsional analysis :</t>
  </si>
  <si>
    <t>Additional data requiring 20 years retention :</t>
  </si>
  <si>
    <t>Lateral analysis required :</t>
  </si>
  <si>
    <t>VFD steady state damped response analysis :</t>
  </si>
  <si>
    <t>Transient torsional response :</t>
  </si>
  <si>
    <t>Bearing life calculations required :</t>
  </si>
  <si>
    <t>Ignition hazard assessment to EN 13463-1 :</t>
  </si>
  <si>
    <t>Casing retirement thickness drawing :</t>
  </si>
  <si>
    <t>Connection bolting :</t>
  </si>
  <si>
    <t>Cadmium plated bolts prohibited :</t>
  </si>
  <si>
    <t>Vendor to keep repair and heat treatment records :</t>
  </si>
  <si>
    <t>Provision for mounting only :</t>
  </si>
  <si>
    <t>Number per radial bearing :</t>
  </si>
  <si>
    <t>Number per thrust bearing active side :</t>
  </si>
  <si>
    <t>Number per thrust bearing inactive side :</t>
  </si>
  <si>
    <t>Temperature gauges (with thermowells) :</t>
  </si>
  <si>
    <t>Normal maintenance :</t>
  </si>
  <si>
    <t>Requirement as per :</t>
  </si>
  <si>
    <t>Pump surface preparation :</t>
  </si>
  <si>
    <t>Primer :</t>
  </si>
  <si>
    <t>Finish coat :</t>
  </si>
  <si>
    <t>Details of lifting devices :</t>
  </si>
  <si>
    <t>Export boxing required :</t>
  </si>
  <si>
    <t>Outdoor storage required :</t>
  </si>
  <si>
    <t>Rotor storage orientation :</t>
  </si>
  <si>
    <t>Shipping and storage container for vertical storage :</t>
  </si>
  <si>
    <r>
      <t>Nitrogen (N</t>
    </r>
    <r>
      <rPr>
        <vertAlign val="subscript"/>
        <sz val="8"/>
        <rFont val="Arial"/>
        <family val="2"/>
      </rPr>
      <t>2</t>
    </r>
    <r>
      <rPr>
        <sz val="8"/>
        <rFont val="Arial"/>
        <family val="2"/>
      </rPr>
      <t>) purge :</t>
    </r>
  </si>
  <si>
    <t>Default</t>
  </si>
  <si>
    <t>Just above drain pan</t>
  </si>
  <si>
    <t>Centerline pump to underside baseplate :</t>
  </si>
  <si>
    <t>Recent trends in oil and gas projects have demonstrated substantial budget and schedule overruns. The Oil and Gas Community within the World Economic Forum (WEF) has implemented a Capital Project Complexity (CPC) initiative which seeks to drive a structural reduction in upstream project costs with a focus on industry-wide, non-competitive collaboration and standardization. The vision from the CPC industry is to standardize specifications for global procurement for equipment and packages, facilitating improved standardization of major projects across the globe. While individual oil and gas companies have been improving standardization within their own businesses, this has limited value potential and the industry lags behind other industries and has eroded value by creating bespoke components in projects.</t>
  </si>
  <si>
    <t>Issued for Publication</t>
  </si>
  <si>
    <t>S-615D</t>
  </si>
  <si>
    <t>Data Sheets for Centrifugal Pumps</t>
  </si>
  <si>
    <t>S-615D Version 1.0</t>
  </si>
  <si>
    <t>IOGP S-615D Version 1.0</t>
  </si>
  <si>
    <t>DOCUMENT NUMBER:</t>
  </si>
  <si>
    <t>&gt; 200 °C</t>
  </si>
  <si>
    <t>&gt; 100 bar g</t>
  </si>
  <si>
    <t>&gt; 400 °F</t>
  </si>
  <si>
    <t>&gt; 1450 psi g</t>
  </si>
  <si>
    <t>&lt; 82 °C</t>
  </si>
  <si>
    <t>&lt; 180 °F</t>
  </si>
  <si>
    <t>&lt; 40 K</t>
  </si>
  <si>
    <t>&lt; 70 °R</t>
  </si>
  <si>
    <t>&lt; 93 °C</t>
  </si>
  <si>
    <t>&lt; 200 °F</t>
  </si>
  <si>
    <t>&lt; 70 °C</t>
  </si>
  <si>
    <t>&lt; 160 °F</t>
  </si>
  <si>
    <t>&lt; 28 K</t>
  </si>
  <si>
    <t>&lt; 50 °R</t>
  </si>
  <si>
    <t>0 in</t>
  </si>
  <si>
    <t>0.12 in</t>
  </si>
  <si>
    <t>0.04 in</t>
  </si>
  <si>
    <t>Sheet 12 of</t>
  </si>
  <si>
    <t>Open valve</t>
  </si>
  <si>
    <t>Closed valve</t>
  </si>
  <si>
    <t>Extremely hazardous</t>
  </si>
  <si>
    <t>Hazardous</t>
  </si>
  <si>
    <t>Flammable</t>
  </si>
  <si>
    <t>Toxic</t>
  </si>
  <si>
    <t>Non-hazardous</t>
  </si>
  <si>
    <t>6.1.28, 10.2.3 h)</t>
  </si>
  <si>
    <t>6.6.1, 9.1.3.3</t>
  </si>
  <si>
    <t>Impeller type :</t>
  </si>
  <si>
    <t>Fully enclosed</t>
  </si>
  <si>
    <t>Semi-open</t>
  </si>
  <si>
    <t>6.4.3.7, 6.4.3.8</t>
  </si>
  <si>
    <t>6.4.3.12, 9.2.1.5</t>
  </si>
  <si>
    <t>6.8.10, 9.1.2.4, 9.3.2.2, 9.3.12.9, 9.3.13.4</t>
  </si>
  <si>
    <t>6.4.3.14, 9.1.2.4</t>
  </si>
  <si>
    <t>6.4.3.14, 9.3.13.5</t>
  </si>
  <si>
    <t>6.4.1.2, 6.4.3.1</t>
  </si>
  <si>
    <t>Pipe threads required :</t>
  </si>
  <si>
    <t>Cylindrical ISO 228-1</t>
  </si>
  <si>
    <t>Tapered ISO 7-1</t>
  </si>
  <si>
    <t>6.1.29.1, 6.1.29.2</t>
  </si>
  <si>
    <t>Bolt threading :</t>
  </si>
  <si>
    <t>6.1.32</t>
  </si>
  <si>
    <t>ISO 261</t>
  </si>
  <si>
    <t>ISO 262</t>
  </si>
  <si>
    <t>ISO 724</t>
  </si>
  <si>
    <t>ISO 965 (all parts)</t>
  </si>
  <si>
    <t>ANSI/ASME B1.1</t>
  </si>
  <si>
    <t>Studs</t>
  </si>
  <si>
    <t>Ball (back-to-back)</t>
  </si>
  <si>
    <t>Ball (face-to-face)</t>
  </si>
  <si>
    <t>Ball (face-to-back)</t>
  </si>
  <si>
    <t>Mineral</t>
  </si>
  <si>
    <t>Synthetic</t>
  </si>
  <si>
    <t>Rotors continued</t>
  </si>
  <si>
    <t>Pressure retaining fasteners (non-wetted) :</t>
  </si>
  <si>
    <t>7.1.7, 9.3.8.1.2</t>
  </si>
  <si>
    <t>Solid</t>
  </si>
  <si>
    <t>Hollow</t>
  </si>
  <si>
    <t>Flanged rabbet fit</t>
  </si>
  <si>
    <t>Integral</t>
  </si>
  <si>
    <t>7.2.1</t>
  </si>
  <si>
    <t>Couplings and guards supplied and mounted by :</t>
  </si>
  <si>
    <t>Sub-vendor</t>
  </si>
  <si>
    <t>7.2.2</t>
  </si>
  <si>
    <t>Couplings balance class :</t>
  </si>
  <si>
    <t>AGMA 9000 Class 9</t>
  </si>
  <si>
    <t>Insert required CAS level per S-615Q</t>
  </si>
  <si>
    <t>Suction-nozzle centreline</t>
  </si>
  <si>
    <t>Units :</t>
  </si>
  <si>
    <t>SI</t>
  </si>
  <si>
    <t>Thrust bearing design capacity</t>
  </si>
  <si>
    <t>up</t>
  </si>
  <si>
    <t>down</t>
  </si>
  <si>
    <r>
      <t>I</t>
    </r>
    <r>
      <rPr>
        <b/>
        <vertAlign val="subscript"/>
        <sz val="8"/>
        <rFont val="Arial"/>
        <family val="2"/>
      </rPr>
      <t>3</t>
    </r>
  </si>
  <si>
    <t>Driver datasheet attached :</t>
  </si>
  <si>
    <t>Default to table 2</t>
  </si>
  <si>
    <t>m/s</t>
  </si>
  <si>
    <t>m²K/W</t>
  </si>
  <si>
    <t>ft/s</t>
  </si>
  <si>
    <t>NPSH test head drop :</t>
  </si>
  <si>
    <t>Undamped natural frequency analysis :</t>
  </si>
  <si>
    <t>Yes, with detailed report</t>
  </si>
  <si>
    <t>6.9.2.2, 6.9.2.9</t>
  </si>
  <si>
    <t>9.2.4.1.2</t>
  </si>
  <si>
    <t>Lateral analysis requirement determination :</t>
  </si>
  <si>
    <t>Table 18</t>
  </si>
  <si>
    <t>Commissioning and start-up :</t>
  </si>
  <si>
    <t>API 610 and IOGP S-615</t>
  </si>
  <si>
    <t>This datasheet shall be used in conjunction with the supplementary requirements specification, information requirements specification (IOGP S-615L) and quality requirements specification (IOGP S-615Q) which together comprise the full set of specification documents. The Introduction section in the supplementary requirements specification provides further information on the purpose of each of these documents and the order of precedence for their use.</t>
  </si>
  <si>
    <t>ANSI/API Standard 610 11th Edition 2010</t>
  </si>
  <si>
    <t>IOGP S-615 Supplementary Specification to ANSI/API Standard 610 Centrifugal Pumps Version 1.0 2018</t>
  </si>
  <si>
    <t>Purchaser approval required for major weld repairs :</t>
  </si>
  <si>
    <t>6.12.2.5</t>
  </si>
  <si>
    <t>Motor shaft type :</t>
  </si>
  <si>
    <t>API 682 datasheet attached :</t>
  </si>
  <si>
    <t>Source of material properties proposed below :</t>
  </si>
  <si>
    <t>Sheet 13 of</t>
  </si>
  <si>
    <t>3 %</t>
  </si>
  <si>
    <t>1 %</t>
  </si>
  <si>
    <r>
      <rPr>
        <b/>
        <sz val="8"/>
        <rFont val="Arial"/>
        <family val="2"/>
      </rPr>
      <t xml:space="preserve">Rotation </t>
    </r>
    <r>
      <rPr>
        <sz val="8"/>
        <rFont val="Arial"/>
        <family val="2"/>
      </rPr>
      <t>(viewed from coupling end) :</t>
    </r>
  </si>
  <si>
    <t>In its original format, this document contains no hidden rows or columns,  conditional formatting, or macros.</t>
  </si>
  <si>
    <t xml:space="preserve">The data is presented to the user in such a way as to follow the fabrication sequence of a typical pump. </t>
  </si>
  <si>
    <t>IOGP S-615 default values are pre-populated into these Data Sheets, but may be modified as required by the User.</t>
  </si>
  <si>
    <t>This specification package was prepared under a Joint Industry Project 33 (JIP33) “Standardization of Equipment Specifications for Procurement” organized by the International Oil &amp; Gas Producers Association (IOGP) with the support from the World Economic Forum (WEF). Ten key oil and gas companies from the IOGP membership participated in developing this specification under JIP33 Phase 2 with the objective to leverage and improve industry level standardization for projects globally in the oil and gas sector. The work has developed a minimized set of supplementary requirements for procurement, with life cycle cost in mind, based on the ten participating members’ company specifications, resulting in a common and jointly approved specification, and building on recognized industry and international standards.</t>
  </si>
  <si>
    <t>S-615D Data Sheets for 
Centrifugal Pumps</t>
  </si>
  <si>
    <t>Centrifugal Pumps</t>
  </si>
  <si>
    <t xml:space="preserve">S-615D Data Sheets for </t>
  </si>
  <si>
    <t>The specification package has been developed in consultation with a broad user and supplier base to promote the opportunity to realize benefits from standardization and achieve significant cost reductions for upstream project costs. The JIP33 work groups performed their activities in accordance with IOGP’s Competition Law Guidelines (November 2014).</t>
  </si>
  <si>
    <t>The specification package aims to significantly reduce this waste, decrease project costs and improve schedule through pre-competitive collaboration on standardization.</t>
  </si>
  <si>
    <t>Following agreement of the relevant JIP33 work group and approval by the JIP33 Steering Committee, the IOGP Management Committee has agreed to the publication of this specification package by IOGP. Where adopted by the individual operating companies, the specification package aims to supersede existing company documentation for the purpose of industry-harmonized standardization.</t>
  </si>
  <si>
    <t>JIP33 Specification for Procurement Documents
Data Sheets</t>
  </si>
  <si>
    <t>Insert Client Name</t>
  </si>
  <si>
    <t>Insert Project Title</t>
  </si>
  <si>
    <t>Insert Project Location</t>
  </si>
  <si>
    <t>Insert Job/Project Number</t>
  </si>
  <si>
    <t>Insert Tag Number</t>
  </si>
  <si>
    <t>Insert Service Description</t>
  </si>
  <si>
    <t>Insert Project Document Number</t>
  </si>
  <si>
    <t>Insert Project Document Revision</t>
  </si>
  <si>
    <t>Insert Required CAS Level per S-615Q</t>
  </si>
  <si>
    <t>S-615D Data Sheets for Centrifugal Pumps</t>
  </si>
  <si>
    <t>Pressure fasteners - main casing joints :</t>
  </si>
  <si>
    <t>Pressure fasteners - other casing joints and connections :</t>
  </si>
  <si>
    <t>External hex-headed</t>
  </si>
  <si>
    <t>Seal design temperature :</t>
  </si>
  <si>
    <t>Input data by purchaser</t>
  </si>
  <si>
    <t>Input data by vendor</t>
  </si>
  <si>
    <t>OH3, VS4 and VS5 grease lubrication</t>
  </si>
  <si>
    <t>Foundation grouted</t>
  </si>
  <si>
    <t>Foundation non-grouted</t>
  </si>
  <si>
    <t>Head column :</t>
  </si>
  <si>
    <t>Strainer</t>
  </si>
  <si>
    <r>
      <t>I</t>
    </r>
    <r>
      <rPr>
        <b/>
        <vertAlign val="subscript"/>
        <sz val="8"/>
        <rFont val="Arial"/>
        <family val="2"/>
      </rPr>
      <t>1</t>
    </r>
  </si>
  <si>
    <r>
      <t>I</t>
    </r>
    <r>
      <rPr>
        <b/>
        <vertAlign val="subscript"/>
        <sz val="8"/>
        <rFont val="Arial"/>
        <family val="2"/>
      </rPr>
      <t>2</t>
    </r>
  </si>
  <si>
    <t>API 670 data sheet attached :</t>
  </si>
  <si>
    <t>6.1.37.3, 6.12.2.1, 7.3.12, 8.4.2.4, 9.3.8.3.3</t>
  </si>
  <si>
    <t>Other tests</t>
  </si>
  <si>
    <t>Performance and running tests</t>
  </si>
  <si>
    <t>Yes, including torsional measurements</t>
  </si>
  <si>
    <t>S-615D Data Sheets for 
Data Sheets for Centrifugal Pumps</t>
  </si>
  <si>
    <r>
      <t xml:space="preserve">Sheets with </t>
    </r>
    <r>
      <rPr>
        <sz val="8"/>
        <color rgb="FFFF0000"/>
        <rFont val="Arial"/>
        <family val="2"/>
      </rPr>
      <t>Red</t>
    </r>
    <r>
      <rPr>
        <sz val="8"/>
        <color theme="1"/>
        <rFont val="Arial"/>
        <family val="2"/>
      </rPr>
      <t xml:space="preserve"> tabs are for user / purchaser information only</t>
    </r>
  </si>
  <si>
    <r>
      <t xml:space="preserve">Sheets with </t>
    </r>
    <r>
      <rPr>
        <sz val="8"/>
        <color rgb="FF00B050"/>
        <rFont val="Arial"/>
        <family val="2"/>
      </rPr>
      <t>Green</t>
    </r>
    <r>
      <rPr>
        <sz val="8"/>
        <color theme="1"/>
        <rFont val="Arial"/>
        <family val="2"/>
      </rPr>
      <t xml:space="preserve"> colured tabs are those which shall be issued to vendors</t>
    </r>
  </si>
  <si>
    <t>Purchaser data entry</t>
  </si>
  <si>
    <t>Vendor data entry</t>
  </si>
  <si>
    <t>Purchaser or Vendor data entry</t>
  </si>
  <si>
    <t>Selection of units such as time (days, hours, minutes, etc.) or hardness</t>
  </si>
  <si>
    <t>Data is part of a logic function and critical to the function of this datasheet. DO NOT MODIFY.</t>
  </si>
  <si>
    <t>US customary</t>
  </si>
  <si>
    <t>Static sealing pressure :</t>
  </si>
  <si>
    <t>Dynamic sealing pressure :</t>
  </si>
  <si>
    <t>6.3.10</t>
  </si>
  <si>
    <t>6.3.9 a)</t>
  </si>
  <si>
    <t>6.3.9 b)</t>
  </si>
  <si>
    <t>6.3.9 c)</t>
  </si>
  <si>
    <t>Radial split casing required if :</t>
  </si>
  <si>
    <t>Pumpage temperature :</t>
  </si>
  <si>
    <t>Pumpage rated relative density :</t>
  </si>
  <si>
    <t>Pumpage rated discharge pressure :</t>
  </si>
  <si>
    <t>Heat tracing and/or insulation supplied and installed by :</t>
  </si>
  <si>
    <t>Hydrotest OH pump as assembly :</t>
  </si>
  <si>
    <t>8.3.2.14</t>
  </si>
  <si>
    <t>9.3.13.2</t>
  </si>
  <si>
    <t>MAWP</t>
  </si>
  <si>
    <t>Hydro</t>
  </si>
  <si>
    <t>Vertical Pump Pressure rating</t>
  </si>
  <si>
    <t>Head :</t>
  </si>
  <si>
    <t>Bolt OH3 pumps to pad or foundation :</t>
  </si>
  <si>
    <t>Provide soleplate for OH3 pumps :</t>
  </si>
  <si>
    <t>9.1.1.3</t>
  </si>
  <si>
    <t>Shaft flexibility index (SFI) calculated by Vendor :</t>
  </si>
  <si>
    <t>Shaft flexibility index (SFI) :</t>
  </si>
  <si>
    <t>First critical speeds wet (new and twice new clearances) :</t>
  </si>
  <si>
    <t>9.2.2.3</t>
  </si>
  <si>
    <t>Shrink fit limited movement impellers :</t>
  </si>
  <si>
    <t>9.2.5.2.4</t>
  </si>
  <si>
    <t>Purchaser to review and approve thrust bearing size :</t>
  </si>
  <si>
    <t>Ring-oiled or splash systems</t>
  </si>
  <si>
    <t>6.10.2.4 b)</t>
  </si>
  <si>
    <t>9.2.6.1</t>
  </si>
  <si>
    <t>6.10.2.4 a)</t>
  </si>
  <si>
    <t>6.10.2.12</t>
  </si>
  <si>
    <t>6.10.2.12, 6.11.1</t>
  </si>
  <si>
    <t>6.10.2.6</t>
  </si>
  <si>
    <t>6.10.2.7.5</t>
  </si>
  <si>
    <t>Pressure lube systems</t>
  </si>
  <si>
    <t>Max. oil sump temperature rise during shop test :</t>
  </si>
  <si>
    <t>Max. bearing outer ring temp. during shop test :</t>
  </si>
  <si>
    <t>Pressure lube system in accordance with :</t>
  </si>
  <si>
    <t>Pressurized lube oil system mounted on pump base plate :</t>
  </si>
  <si>
    <t>Mounting location on pump base plate :</t>
  </si>
  <si>
    <t>Interconnecting piping provided by :</t>
  </si>
  <si>
    <t>Max. bearing oil temperature rise during shop test and</t>
  </si>
  <si>
    <t>under the most adverse specified operating conditions :</t>
  </si>
  <si>
    <t>ISO VG</t>
  </si>
  <si>
    <t>Oil viscosity ISO grade :</t>
  </si>
  <si>
    <t>Oil type :</t>
  </si>
  <si>
    <t>Constant level oiler particular model required :</t>
  </si>
  <si>
    <t>Model :</t>
  </si>
  <si>
    <t>Bearing isolators particular model required :</t>
  </si>
  <si>
    <t>Oil mist reclassifiers supplied by :</t>
  </si>
  <si>
    <t>Residual unbalance test :</t>
  </si>
  <si>
    <t>J.4.1.2</t>
  </si>
  <si>
    <t>Method :</t>
  </si>
  <si>
    <t>Column joint type :</t>
  </si>
  <si>
    <t>9.3.10.6, 9.3.11.2</t>
  </si>
  <si>
    <t>Vertical pumps</t>
  </si>
  <si>
    <t>Line shaft bearing spider type :</t>
  </si>
  <si>
    <t>Suction strainer type :</t>
  </si>
  <si>
    <t>Suction Can</t>
  </si>
  <si>
    <t>Thickness :</t>
  </si>
  <si>
    <t>7.4.2.4</t>
  </si>
  <si>
    <t>Monitors and cables supplied by :</t>
  </si>
  <si>
    <t>Number of accelerometers :</t>
  </si>
  <si>
    <t>Mounting location :</t>
  </si>
  <si>
    <t>Number of threaded connections :</t>
  </si>
  <si>
    <t>Number of flat surfaces :</t>
  </si>
  <si>
    <t>7.3.12, 8.4.2.4</t>
  </si>
  <si>
    <t>Baseplate</t>
  </si>
  <si>
    <t>Baseplate surface preparation :</t>
  </si>
  <si>
    <t>7.3.3</t>
  </si>
  <si>
    <t>7.3.14</t>
  </si>
  <si>
    <t>7.3.1</t>
  </si>
  <si>
    <t>7.3.6</t>
  </si>
  <si>
    <t>API baseplate number :</t>
  </si>
  <si>
    <t>Logic statements are used throughout to customise the content on the data sheet based on the user's selections.</t>
  </si>
  <si>
    <t>Baseplate construction :</t>
  </si>
  <si>
    <t>Baseplate drainage :</t>
  </si>
  <si>
    <t>Supplied with grout and vent holes :</t>
  </si>
  <si>
    <t>Supplied with drain connection :</t>
  </si>
  <si>
    <t>Provide spacer plate under all equipment feet :</t>
  </si>
  <si>
    <t>Other :</t>
  </si>
  <si>
    <t>Materials (additional for vertical pumps)</t>
  </si>
  <si>
    <t>7.1.10</t>
  </si>
  <si>
    <t>Gear type :</t>
  </si>
  <si>
    <t>Required trip speed :</t>
  </si>
  <si>
    <t>6.1.20</t>
  </si>
  <si>
    <t>6.1.37.3</t>
  </si>
  <si>
    <t>Heating and insulation as per :</t>
  </si>
  <si>
    <t>Coordination meeting agenda by :</t>
  </si>
  <si>
    <t>Equipment to be included in test :</t>
  </si>
  <si>
    <t>Location of test :</t>
  </si>
  <si>
    <t>8.3.4.7</t>
  </si>
  <si>
    <t>9.3.9.2</t>
  </si>
  <si>
    <t>Bearing housing resonance test :</t>
  </si>
  <si>
    <t>Structural resonance test :</t>
  </si>
  <si>
    <t>Duration of complete unit test :</t>
  </si>
  <si>
    <t>hours</t>
  </si>
  <si>
    <t>JANUARY</t>
  </si>
  <si>
    <t>Group :</t>
  </si>
  <si>
    <t>Temperature class :</t>
  </si>
  <si>
    <t>Certificate for use in explosive atmosphere directive :</t>
  </si>
  <si>
    <t>OH3 back-pullout lifting device required :</t>
  </si>
  <si>
    <t>Impellers individually secured :</t>
  </si>
  <si>
    <t>Hydrostatic test of VS6/VS7 bowls and column :</t>
  </si>
  <si>
    <t>Case / case cover :</t>
  </si>
  <si>
    <t>Separate mounting plate :</t>
  </si>
  <si>
    <t>Mounting plate thickness :</t>
  </si>
  <si>
    <t>Mounting plate length x width :</t>
  </si>
  <si>
    <t>Variable speed drive required :</t>
  </si>
  <si>
    <t>Source of variable speed drive :</t>
  </si>
  <si>
    <t>Dynamic balance components :</t>
  </si>
  <si>
    <t>January 2019</t>
  </si>
  <si>
    <t>The purpose of this equipment datasheet is to define purchaser specific requirements for the supply of centrifugal pumps in accordance with ANSI/API Std 610 for application in the petroleum and natural gas industries. The data sheet provides project specific requirements where the supplementary specification and its parent standard require the purchaser to define an application specific requirement. It also includes information required by the purchaser for technical evaluation purposes.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</si>
</sst>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
  </numFmts>
  <fonts count="70" x14ac:knownFonts="1">
    <font>
      <sz val="10"/>
      <color theme="1"/>
      <name val="Arial"/>
      <family val="2"/>
    </font>
    <font>
      <sz val="11"/>
      <color theme="1"/>
      <name val="Calibri"/>
      <family val="2"/>
      <scheme val="minor"/>
    </font>
    <font>
      <sz val="11"/>
      <color theme="1"/>
      <name val="Calibri"/>
      <family val="2"/>
      <scheme val="minor"/>
    </font>
    <font>
      <sz val="7"/>
      <color theme="1"/>
      <name val="Arial"/>
      <family val="2"/>
    </font>
    <font>
      <sz val="8"/>
      <color theme="1"/>
      <name val="Arial"/>
      <family val="2"/>
    </font>
    <font>
      <sz val="9"/>
      <color theme="1"/>
      <name val="Arial"/>
      <family val="2"/>
    </font>
    <font>
      <b/>
      <sz val="10"/>
      <color theme="1"/>
      <name val="Arial"/>
      <family val="2"/>
    </font>
    <font>
      <b/>
      <sz val="9"/>
      <color theme="1"/>
      <name val="Arial"/>
      <family val="2"/>
    </font>
    <font>
      <sz val="6"/>
      <color theme="1"/>
      <name val="Arial"/>
      <family val="2"/>
    </font>
    <font>
      <sz val="8"/>
      <name val="Arial"/>
      <family val="2"/>
    </font>
    <font>
      <sz val="48"/>
      <color theme="0" tint="-0.249977111117893"/>
      <name val="Arial"/>
      <family val="2"/>
    </font>
    <font>
      <b/>
      <sz val="8"/>
      <color theme="1"/>
      <name val="Arial"/>
      <family val="2"/>
    </font>
    <font>
      <sz val="10"/>
      <color theme="1"/>
      <name val="Arial"/>
      <family val="2"/>
    </font>
    <font>
      <sz val="8"/>
      <color rgb="FFFF0000"/>
      <name val="Arial"/>
      <family val="2"/>
    </font>
    <font>
      <sz val="10"/>
      <name val="Arial"/>
      <family val="2"/>
    </font>
    <font>
      <sz val="10.5"/>
      <color rgb="FF6A6C71"/>
      <name val="Tahoma"/>
      <family val="2"/>
    </font>
    <font>
      <sz val="7.5"/>
      <color rgb="FF6A6C71"/>
      <name val="Tahoma"/>
      <family val="2"/>
    </font>
    <font>
      <sz val="17"/>
      <color rgb="FF6A6C71"/>
      <name val="Tahoma"/>
      <family val="2"/>
    </font>
    <font>
      <sz val="11.5"/>
      <color rgb="FF6A6C71"/>
      <name val="Tahoma"/>
      <family val="2"/>
    </font>
    <font>
      <b/>
      <sz val="36"/>
      <color rgb="FF7D1A6F"/>
      <name val="Microsoft Yi Baiti"/>
      <family val="4"/>
    </font>
    <font>
      <sz val="10"/>
      <name val="MS Sans Serif"/>
      <family val="2"/>
    </font>
    <font>
      <sz val="11"/>
      <color rgb="FF808080"/>
      <name val="Microsoft Yi Baiti"/>
      <family val="4"/>
    </font>
    <font>
      <b/>
      <sz val="12"/>
      <color rgb="FF808080"/>
      <name val="Microsoft Yi Baiti"/>
      <family val="4"/>
    </font>
    <font>
      <sz val="12"/>
      <color rgb="FF808080"/>
      <name val="Microsoft Yi Baiti"/>
      <family val="4"/>
    </font>
    <font>
      <b/>
      <sz val="7.5"/>
      <color rgb="FF6A6C71"/>
      <name val="Tahoma"/>
      <family val="2"/>
    </font>
    <font>
      <sz val="16"/>
      <color rgb="FF7D1A6F"/>
      <name val="Microsoft Yi Baiti"/>
      <family val="4"/>
    </font>
    <font>
      <sz val="14"/>
      <color theme="1"/>
      <name val="Arial"/>
      <family val="2"/>
    </font>
    <font>
      <b/>
      <sz val="14"/>
      <color theme="1"/>
      <name val="Arial"/>
      <family val="2"/>
    </font>
    <font>
      <sz val="10"/>
      <color rgb="FFFF0000"/>
      <name val="Arial"/>
      <family val="2"/>
    </font>
    <font>
      <sz val="12"/>
      <color rgb="FFFF0000"/>
      <name val="Arial"/>
      <family val="2"/>
    </font>
    <font>
      <b/>
      <sz val="9"/>
      <color indexed="81"/>
      <name val="Tahoma"/>
      <family val="2"/>
    </font>
    <font>
      <sz val="9"/>
      <color indexed="81"/>
      <name val="Tahoma"/>
      <family val="2"/>
    </font>
    <font>
      <sz val="8"/>
      <color rgb="FF00B050"/>
      <name val="Arial"/>
      <family val="2"/>
    </font>
    <font>
      <b/>
      <sz val="18"/>
      <color rgb="FF000000"/>
      <name val="Microsoft Yi Baiti"/>
      <family val="4"/>
    </font>
    <font>
      <sz val="15"/>
      <color theme="0"/>
      <name val="Arial"/>
      <family val="2"/>
    </font>
    <font>
      <sz val="16"/>
      <color theme="0"/>
      <name val="Arial"/>
      <family val="2"/>
    </font>
    <font>
      <sz val="15"/>
      <color theme="1"/>
      <name val="Arial"/>
      <family val="2"/>
    </font>
    <font>
      <sz val="10"/>
      <color theme="0"/>
      <name val="Arial"/>
      <family val="2"/>
    </font>
    <font>
      <b/>
      <sz val="10"/>
      <color rgb="FF808080"/>
      <name val="Microsoft Yi Baiti"/>
      <family val="4"/>
    </font>
    <font>
      <sz val="10"/>
      <color rgb="FF808080"/>
      <name val="Microsoft Yi Baiti"/>
      <family val="4"/>
    </font>
    <font>
      <sz val="10"/>
      <color rgb="FF0070C0"/>
      <name val="Arial"/>
      <family val="2"/>
    </font>
    <font>
      <b/>
      <sz val="11"/>
      <name val="Arial"/>
      <family val="2"/>
    </font>
    <font>
      <b/>
      <sz val="8"/>
      <name val="Arial"/>
      <family val="2"/>
    </font>
    <font>
      <sz val="9"/>
      <name val="Arial"/>
      <family val="2"/>
    </font>
    <font>
      <sz val="8"/>
      <color rgb="FF0070C0"/>
      <name val="Arial"/>
      <family val="2"/>
    </font>
    <font>
      <sz val="7"/>
      <name val="Arial"/>
      <family val="2"/>
    </font>
    <font>
      <vertAlign val="superscript"/>
      <sz val="8"/>
      <name val="Arial"/>
      <family val="2"/>
    </font>
    <font>
      <b/>
      <sz val="9"/>
      <name val="Arial"/>
      <family val="2"/>
    </font>
    <font>
      <sz val="8"/>
      <name val="Calibri"/>
      <family val="2"/>
    </font>
    <font>
      <i/>
      <sz val="8"/>
      <name val="Arial"/>
      <family val="2"/>
    </font>
    <font>
      <sz val="8"/>
      <name val="Symbol"/>
      <family val="1"/>
      <charset val="2"/>
    </font>
    <font>
      <vertAlign val="subscript"/>
      <sz val="8"/>
      <name val="Arial"/>
      <family val="2"/>
    </font>
    <font>
      <sz val="5"/>
      <name val="Arial"/>
      <family val="2"/>
    </font>
    <font>
      <sz val="6"/>
      <name val="Arial"/>
      <family val="2"/>
    </font>
    <font>
      <sz val="36"/>
      <color rgb="FF7D1A6F"/>
      <name val="Microsoft Tai Le"/>
      <family val="2"/>
    </font>
    <font>
      <sz val="36"/>
      <color theme="1"/>
      <name val="Microsoft Tai Le"/>
      <family val="2"/>
    </font>
    <font>
      <b/>
      <sz val="32"/>
      <color rgb="FF7D1A6F"/>
      <name val="Microsoft Yi Baiti"/>
      <family val="4"/>
    </font>
    <font>
      <b/>
      <sz val="28"/>
      <color rgb="FF7D1A6F"/>
      <name val="Microsoft Yi Baiti"/>
      <family val="4"/>
    </font>
    <font>
      <b/>
      <sz val="10"/>
      <name val="Arial"/>
      <family val="2"/>
    </font>
    <font>
      <b/>
      <vertAlign val="subscript"/>
      <sz val="8"/>
      <name val="Arial"/>
      <family val="2"/>
    </font>
    <font>
      <b/>
      <i/>
      <sz val="8"/>
      <name val="Arial"/>
      <family val="2"/>
    </font>
    <font>
      <b/>
      <sz val="8"/>
      <color indexed="81"/>
      <name val="Arial"/>
      <family val="2"/>
    </font>
    <font>
      <sz val="8"/>
      <color indexed="81"/>
      <name val="Arial"/>
      <family val="2"/>
    </font>
    <font>
      <sz val="8"/>
      <color indexed="81"/>
      <name val="Tahoma"/>
      <family val="2"/>
    </font>
    <font>
      <b/>
      <sz val="8"/>
      <color indexed="81"/>
      <name val="Tahoma"/>
      <family val="2"/>
    </font>
    <font>
      <sz val="26"/>
      <color rgb="FF245BA7"/>
      <name val="Arial"/>
      <family val="2"/>
    </font>
    <font>
      <sz val="16"/>
      <color rgb="FF245BA7"/>
      <name val="Microsoft Yi Baiti"/>
      <family val="4"/>
    </font>
    <font>
      <b/>
      <sz val="12"/>
      <color theme="1"/>
      <name val="Arial"/>
      <family val="2"/>
    </font>
    <font>
      <vertAlign val="subscript"/>
      <sz val="8"/>
      <color indexed="81"/>
      <name val="Arial"/>
      <family val="2"/>
    </font>
    <font>
      <sz val="9"/>
      <color indexed="81"/>
      <name val="Tahoma"/>
      <charset val="1"/>
    </font>
  </fonts>
  <fills count="16">
    <fill>
      <patternFill patternType="none"/>
    </fill>
    <fill>
      <patternFill patternType="gray125"/>
    </fill>
    <fill>
      <patternFill patternType="solid">
        <fgColor theme="0" tint="-4.9989318521683403E-2"/>
        <bgColor indexed="64"/>
      </patternFill>
    </fill>
    <fill>
      <patternFill patternType="solid">
        <fgColor rgb="FFFFC000"/>
        <bgColor indexed="64"/>
      </patternFill>
    </fill>
    <fill>
      <patternFill patternType="solid">
        <fgColor theme="6" tint="0.59999389629810485"/>
        <bgColor indexed="64"/>
      </patternFill>
    </fill>
    <fill>
      <patternFill patternType="solid">
        <fgColor theme="0"/>
        <bgColor indexed="64"/>
      </patternFill>
    </fill>
    <fill>
      <patternFill patternType="solid">
        <fgColor theme="0" tint="-0.499984740745262"/>
        <bgColor indexed="64"/>
      </patternFill>
    </fill>
    <fill>
      <patternFill patternType="solid">
        <fgColor theme="2" tint="-9.9978637043366805E-2"/>
        <bgColor indexed="64"/>
      </patternFill>
    </fill>
    <fill>
      <patternFill patternType="solid">
        <fgColor theme="2"/>
        <bgColor indexed="64"/>
      </patternFill>
    </fill>
    <fill>
      <patternFill patternType="solid">
        <fgColor rgb="FF245BA7"/>
        <bgColor indexed="64"/>
      </patternFill>
    </fill>
    <fill>
      <patternFill patternType="solid">
        <fgColor theme="0" tint="-0.34998626667073579"/>
        <bgColor indexed="64"/>
      </patternFill>
    </fill>
    <fill>
      <patternFill patternType="solid">
        <fgColor theme="2" tint="-0.249977111117893"/>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8" tint="0.59999389629810485"/>
        <bgColor indexed="64"/>
      </patternFill>
    </fill>
  </fills>
  <borders count="7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medium">
        <color indexed="64"/>
      </top>
      <bottom/>
      <diagonal/>
    </border>
    <border>
      <left style="thin">
        <color indexed="64"/>
      </left>
      <right/>
      <top/>
      <bottom/>
      <diagonal/>
    </border>
    <border>
      <left/>
      <right style="thin">
        <color indexed="64"/>
      </right>
      <top/>
      <bottom/>
      <diagonal/>
    </border>
    <border>
      <left/>
      <right/>
      <top style="hair">
        <color indexed="64"/>
      </top>
      <bottom style="hair">
        <color indexed="64"/>
      </bottom>
      <diagonal/>
    </border>
    <border>
      <left style="medium">
        <color indexed="64"/>
      </left>
      <right style="thin">
        <color indexed="64"/>
      </right>
      <top/>
      <bottom/>
      <diagonal/>
    </border>
    <border>
      <left style="thin">
        <color indexed="64"/>
      </left>
      <right/>
      <top style="dotted">
        <color indexed="64"/>
      </top>
      <bottom style="dotted">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right style="medium">
        <color indexed="64"/>
      </right>
      <top/>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medium">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thin">
        <color indexed="64"/>
      </top>
      <bottom style="medium">
        <color indexed="64"/>
      </bottom>
      <diagonal/>
    </border>
    <border>
      <left style="thin">
        <color indexed="64"/>
      </left>
      <right/>
      <top style="thin">
        <color indexed="64"/>
      </top>
      <bottom style="dotted">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bottom style="dotted">
        <color indexed="64"/>
      </bottom>
      <diagonal/>
    </border>
    <border>
      <left/>
      <right style="medium">
        <color indexed="64"/>
      </right>
      <top style="dotted">
        <color indexed="64"/>
      </top>
      <bottom style="thin">
        <color indexed="64"/>
      </bottom>
      <diagonal/>
    </border>
    <border>
      <left style="medium">
        <color indexed="64"/>
      </left>
      <right/>
      <top style="dotted">
        <color indexed="64"/>
      </top>
      <bottom style="thin">
        <color indexed="64"/>
      </bottom>
      <diagonal/>
    </border>
    <border>
      <left style="medium">
        <color indexed="64"/>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medium">
        <color indexed="64"/>
      </left>
      <right style="thin">
        <color indexed="64"/>
      </right>
      <top style="medium">
        <color indexed="64"/>
      </top>
      <bottom/>
      <diagonal/>
    </border>
    <border>
      <left/>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Up="1">
      <left/>
      <right/>
      <top/>
      <bottom/>
      <diagonal style="thin">
        <color theme="0" tint="-0.499984740745262"/>
      </diagonal>
    </border>
    <border>
      <left/>
      <right/>
      <top/>
      <bottom style="thin">
        <color theme="0" tint="-0.499984740745262"/>
      </bottom>
      <diagonal/>
    </border>
    <border>
      <left/>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hair">
        <color indexed="64"/>
      </top>
      <bottom style="hair">
        <color indexed="64"/>
      </bottom>
      <diagonal/>
    </border>
    <border>
      <left style="thin">
        <color indexed="64"/>
      </left>
      <right style="thin">
        <color theme="0" tint="-0.499984740745262"/>
      </right>
      <top style="thin">
        <color indexed="64"/>
      </top>
      <bottom style="thin">
        <color indexed="64"/>
      </bottom>
      <diagonal/>
    </border>
    <border>
      <left style="thin">
        <color theme="0" tint="-0.499984740745262"/>
      </left>
      <right style="thin">
        <color theme="0" tint="-0.499984740745262"/>
      </right>
      <top style="thin">
        <color indexed="64"/>
      </top>
      <bottom style="thin">
        <color indexed="64"/>
      </bottom>
      <diagonal/>
    </border>
    <border>
      <left style="thin">
        <color theme="0" tint="-0.499984740745262"/>
      </left>
      <right style="thin">
        <color indexed="64"/>
      </right>
      <top style="thin">
        <color indexed="64"/>
      </top>
      <bottom style="thin">
        <color indexed="64"/>
      </bottom>
      <diagonal/>
    </border>
    <border>
      <left/>
      <right/>
      <top/>
      <bottom style="thick">
        <color indexed="64"/>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right style="thick">
        <color indexed="64"/>
      </right>
      <top/>
      <bottom style="thick">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diagonal/>
    </border>
  </borders>
  <cellStyleXfs count="13">
    <xf numFmtId="0" fontId="0" fillId="0" borderId="0"/>
    <xf numFmtId="0" fontId="12" fillId="0" borderId="0"/>
    <xf numFmtId="0" fontId="20" fillId="0" borderId="0"/>
    <xf numFmtId="0" fontId="20" fillId="0" borderId="0"/>
    <xf numFmtId="0" fontId="20" fillId="0" borderId="0"/>
    <xf numFmtId="0" fontId="2" fillId="0" borderId="0"/>
    <xf numFmtId="0" fontId="2" fillId="0" borderId="0"/>
    <xf numFmtId="0" fontId="2" fillId="0" borderId="0"/>
    <xf numFmtId="0" fontId="20" fillId="0" borderId="0"/>
    <xf numFmtId="0" fontId="1" fillId="0" borderId="0"/>
    <xf numFmtId="0" fontId="1" fillId="0" borderId="0"/>
    <xf numFmtId="0" fontId="1" fillId="0" borderId="0"/>
    <xf numFmtId="43" fontId="12" fillId="0" borderId="0" applyFont="0" applyFill="0" applyBorder="0" applyAlignment="0" applyProtection="0"/>
  </cellStyleXfs>
  <cellXfs count="709">
    <xf numFmtId="0" fontId="0" fillId="0" borderId="0" xfId="0"/>
    <xf numFmtId="0" fontId="0" fillId="0" borderId="0" xfId="0" applyAlignment="1">
      <alignment horizontal="left"/>
    </xf>
    <xf numFmtId="0" fontId="4" fillId="0" borderId="0" xfId="0" applyFont="1" applyBorder="1" applyAlignment="1">
      <alignment horizontal="left" vertical="center" wrapText="1"/>
    </xf>
    <xf numFmtId="0" fontId="4" fillId="0" borderId="16" xfId="0" applyFont="1" applyBorder="1" applyAlignment="1">
      <alignment horizontal="center" vertical="top"/>
    </xf>
    <xf numFmtId="0" fontId="4" fillId="0" borderId="7" xfId="0" applyFont="1" applyBorder="1" applyAlignment="1">
      <alignment horizontal="left" vertical="center"/>
    </xf>
    <xf numFmtId="0" fontId="4" fillId="0" borderId="20" xfId="0" applyFont="1" applyBorder="1" applyAlignment="1">
      <alignment horizontal="left" vertical="center"/>
    </xf>
    <xf numFmtId="0" fontId="5" fillId="0" borderId="0" xfId="0" applyFont="1" applyFill="1" applyBorder="1" applyAlignment="1">
      <alignment horizontal="left" vertical="center"/>
    </xf>
    <xf numFmtId="0" fontId="0" fillId="0" borderId="0" xfId="0" applyAlignment="1">
      <alignment vertical="center"/>
    </xf>
    <xf numFmtId="0" fontId="10" fillId="0" borderId="0" xfId="0" applyFont="1" applyBorder="1" applyAlignment="1">
      <alignment vertical="center" textRotation="45" wrapText="1"/>
    </xf>
    <xf numFmtId="0" fontId="0" fillId="0" borderId="0" xfId="0" applyBorder="1" applyAlignment="1">
      <alignment horizontal="left" vertical="center"/>
    </xf>
    <xf numFmtId="0" fontId="4" fillId="0" borderId="0" xfId="0" applyFont="1" applyBorder="1" applyAlignment="1">
      <alignment horizontal="left" vertical="center"/>
    </xf>
    <xf numFmtId="0" fontId="0" fillId="0" borderId="0" xfId="0" applyBorder="1"/>
    <xf numFmtId="0" fontId="4" fillId="0" borderId="0" xfId="0" applyFont="1" applyFill="1" applyBorder="1" applyAlignment="1">
      <alignment horizontal="left" vertical="center"/>
    </xf>
    <xf numFmtId="0" fontId="0" fillId="0" borderId="0" xfId="0" applyFont="1" applyBorder="1" applyAlignment="1">
      <alignment horizontal="left" vertical="center"/>
    </xf>
    <xf numFmtId="0" fontId="0" fillId="0" borderId="0" xfId="0" applyBorder="1" applyAlignment="1">
      <alignment horizontal="left" vertical="center" wrapText="1"/>
    </xf>
    <xf numFmtId="0" fontId="15" fillId="0" borderId="0" xfId="0" applyFont="1" applyAlignment="1">
      <alignment vertical="center"/>
    </xf>
    <xf numFmtId="0" fontId="16" fillId="0" borderId="0" xfId="0" applyFont="1" applyAlignment="1">
      <alignment horizontal="center" vertical="center"/>
    </xf>
    <xf numFmtId="0" fontId="0" fillId="0" borderId="0" xfId="0" applyBorder="1" applyAlignment="1">
      <alignment horizontal="center"/>
    </xf>
    <xf numFmtId="0" fontId="17" fillId="0" borderId="0" xfId="0" applyFont="1" applyAlignment="1">
      <alignment horizontal="center"/>
    </xf>
    <xf numFmtId="0" fontId="18" fillId="0" borderId="0" xfId="0" applyFont="1" applyAlignment="1">
      <alignment horizontal="center"/>
    </xf>
    <xf numFmtId="0" fontId="19" fillId="0" borderId="0" xfId="0" applyFont="1"/>
    <xf numFmtId="0" fontId="19" fillId="0" borderId="0" xfId="0" applyFont="1" applyAlignment="1">
      <alignment horizontal="left" vertical="center"/>
    </xf>
    <xf numFmtId="0" fontId="15" fillId="0" borderId="0" xfId="0" applyFont="1" applyAlignment="1">
      <alignment horizontal="center" vertical="center"/>
    </xf>
    <xf numFmtId="0" fontId="21" fillId="0" borderId="0" xfId="0" applyFont="1" applyAlignment="1">
      <alignment horizontal="left" vertical="center"/>
    </xf>
    <xf numFmtId="0" fontId="22" fillId="0" borderId="0" xfId="0" applyFont="1" applyAlignment="1">
      <alignment horizontal="left" vertical="center"/>
    </xf>
    <xf numFmtId="0" fontId="23" fillId="0" borderId="0" xfId="0" applyFont="1" applyAlignment="1">
      <alignment horizontal="left" vertical="center"/>
    </xf>
    <xf numFmtId="0" fontId="24" fillId="0" borderId="0" xfId="0" applyFont="1" applyAlignment="1">
      <alignment horizontal="left" vertical="center"/>
    </xf>
    <xf numFmtId="0" fontId="3" fillId="0" borderId="0" xfId="0" applyFont="1" applyBorder="1" applyAlignment="1">
      <alignment horizontal="left" vertical="center" wrapText="1"/>
    </xf>
    <xf numFmtId="0" fontId="8" fillId="0" borderId="2" xfId="0" applyFont="1" applyFill="1" applyBorder="1" applyAlignment="1">
      <alignment horizontal="left" indent="1"/>
    </xf>
    <xf numFmtId="0" fontId="8" fillId="0" borderId="3" xfId="0" applyFont="1" applyFill="1" applyBorder="1" applyAlignment="1">
      <alignment horizontal="left"/>
    </xf>
    <xf numFmtId="0" fontId="0" fillId="0" borderId="3" xfId="0" applyFont="1" applyFill="1" applyBorder="1" applyAlignment="1">
      <alignment vertical="center"/>
    </xf>
    <xf numFmtId="0" fontId="0" fillId="0" borderId="3" xfId="0" applyFont="1" applyFill="1" applyBorder="1"/>
    <xf numFmtId="0" fontId="9" fillId="0" borderId="0" xfId="0" applyFont="1" applyBorder="1" applyAlignment="1">
      <alignment horizontal="left" vertical="center"/>
    </xf>
    <xf numFmtId="0" fontId="0" fillId="0" borderId="0" xfId="0" applyBorder="1" applyAlignment="1">
      <alignment horizontal="center"/>
    </xf>
    <xf numFmtId="0" fontId="11" fillId="0" borderId="0" xfId="0" applyFont="1" applyBorder="1" applyAlignment="1">
      <alignment horizontal="left" vertical="center"/>
    </xf>
    <xf numFmtId="0" fontId="33" fillId="0" borderId="0" xfId="0" applyFont="1"/>
    <xf numFmtId="0" fontId="0" fillId="0" borderId="0" xfId="0" applyFill="1"/>
    <xf numFmtId="0" fontId="0" fillId="0" borderId="52" xfId="0" applyBorder="1"/>
    <xf numFmtId="0" fontId="39" fillId="0" borderId="53" xfId="0" applyFont="1" applyBorder="1" applyAlignment="1">
      <alignment vertical="center"/>
    </xf>
    <xf numFmtId="0" fontId="39" fillId="0" borderId="53" xfId="0" quotePrefix="1" applyFont="1" applyBorder="1" applyAlignment="1">
      <alignment vertical="center"/>
    </xf>
    <xf numFmtId="0" fontId="4" fillId="0" borderId="0" xfId="0" applyFont="1"/>
    <xf numFmtId="0" fontId="13" fillId="0" borderId="0" xfId="0" applyFont="1"/>
    <xf numFmtId="0" fontId="9" fillId="0" borderId="2" xfId="0" applyFont="1" applyBorder="1" applyAlignment="1">
      <alignment textRotation="90"/>
    </xf>
    <xf numFmtId="0" fontId="9" fillId="0" borderId="4" xfId="0" applyFont="1" applyBorder="1" applyAlignment="1">
      <alignment textRotation="90"/>
    </xf>
    <xf numFmtId="0" fontId="42" fillId="0" borderId="0" xfId="8" applyFont="1" applyAlignment="1">
      <alignment horizontal="center"/>
    </xf>
    <xf numFmtId="0" fontId="9" fillId="0" borderId="47" xfId="0" applyFont="1" applyBorder="1" applyAlignment="1">
      <alignment horizontal="center" vertical="center"/>
    </xf>
    <xf numFmtId="0" fontId="9" fillId="0" borderId="16" xfId="0" applyFont="1" applyBorder="1" applyAlignment="1">
      <alignment horizontal="center" vertical="center"/>
    </xf>
    <xf numFmtId="0" fontId="9" fillId="0" borderId="44" xfId="0" applyFont="1" applyBorder="1" applyAlignment="1">
      <alignment horizontal="center" vertical="center"/>
    </xf>
    <xf numFmtId="0" fontId="14" fillId="0" borderId="9" xfId="0" applyFont="1" applyBorder="1" applyAlignment="1">
      <alignment vertical="center"/>
    </xf>
    <xf numFmtId="0" fontId="14" fillId="0" borderId="10" xfId="0" applyFont="1" applyBorder="1" applyAlignment="1">
      <alignment vertical="center"/>
    </xf>
    <xf numFmtId="0" fontId="14" fillId="0" borderId="10" xfId="0" applyNumberFormat="1" applyFont="1" applyBorder="1" applyAlignment="1">
      <alignment vertical="center"/>
    </xf>
    <xf numFmtId="0" fontId="14" fillId="0" borderId="6" xfId="0" applyNumberFormat="1" applyFont="1" applyBorder="1" applyAlignment="1">
      <alignment vertical="center"/>
    </xf>
    <xf numFmtId="0" fontId="14" fillId="0" borderId="6" xfId="0" applyFont="1" applyBorder="1" applyAlignment="1">
      <alignment vertical="center"/>
    </xf>
    <xf numFmtId="0" fontId="0" fillId="0" borderId="0" xfId="0" applyFill="1" applyBorder="1"/>
    <xf numFmtId="0" fontId="4" fillId="0" borderId="0" xfId="0" applyFont="1" applyFill="1" applyBorder="1"/>
    <xf numFmtId="0" fontId="4" fillId="0" borderId="0" xfId="0" quotePrefix="1" applyFont="1" applyFill="1" applyBorder="1" applyAlignment="1">
      <alignment vertical="center"/>
    </xf>
    <xf numFmtId="0" fontId="13" fillId="0" borderId="0" xfId="0" quotePrefix="1" applyFont="1" applyFill="1" applyBorder="1" applyAlignment="1">
      <alignment vertical="center"/>
    </xf>
    <xf numFmtId="0" fontId="4" fillId="0" borderId="0" xfId="0" applyFont="1" applyBorder="1"/>
    <xf numFmtId="0" fontId="9" fillId="0" borderId="0" xfId="0" applyFont="1" applyFill="1" applyBorder="1"/>
    <xf numFmtId="0" fontId="28" fillId="0" borderId="0" xfId="0" applyFont="1"/>
    <xf numFmtId="0" fontId="13" fillId="0" borderId="0" xfId="0" applyFont="1" applyAlignment="1">
      <alignment horizontal="center" vertical="center"/>
    </xf>
    <xf numFmtId="0" fontId="14" fillId="0" borderId="0" xfId="0" applyFont="1"/>
    <xf numFmtId="0" fontId="40" fillId="0" borderId="0" xfId="0" applyFont="1"/>
    <xf numFmtId="0" fontId="52" fillId="0" borderId="2" xfId="0" quotePrefix="1" applyFont="1" applyBorder="1" applyAlignment="1">
      <alignment horizontal="left" vertical="center"/>
    </xf>
    <xf numFmtId="0" fontId="14" fillId="0" borderId="0" xfId="0" applyNumberFormat="1" applyFont="1"/>
    <xf numFmtId="0" fontId="43" fillId="2" borderId="10" xfId="0" applyFont="1" applyFill="1" applyBorder="1" applyAlignment="1">
      <alignment vertical="top"/>
    </xf>
    <xf numFmtId="0" fontId="43" fillId="2" borderId="6" xfId="0" applyFont="1" applyFill="1" applyBorder="1" applyAlignment="1">
      <alignment vertical="top"/>
    </xf>
    <xf numFmtId="0" fontId="9" fillId="2" borderId="10" xfId="0" applyFont="1" applyFill="1" applyBorder="1" applyAlignment="1">
      <alignment vertical="center"/>
    </xf>
    <xf numFmtId="0" fontId="9" fillId="2" borderId="6" xfId="0" applyFont="1" applyFill="1" applyBorder="1" applyAlignment="1">
      <alignment vertical="center"/>
    </xf>
    <xf numFmtId="0" fontId="43" fillId="2" borderId="55" xfId="0" applyFont="1" applyFill="1" applyBorder="1" applyAlignment="1">
      <alignment vertical="top"/>
    </xf>
    <xf numFmtId="0" fontId="43" fillId="2" borderId="56" xfId="0" applyFont="1" applyFill="1" applyBorder="1" applyAlignment="1">
      <alignment vertical="top"/>
    </xf>
    <xf numFmtId="0" fontId="9" fillId="0" borderId="10" xfId="0" applyFont="1" applyFill="1" applyBorder="1" applyAlignment="1">
      <alignment vertical="center"/>
    </xf>
    <xf numFmtId="0" fontId="9" fillId="0" borderId="20" xfId="0" applyFont="1" applyBorder="1" applyAlignment="1">
      <alignment horizontal="center" vertical="center"/>
    </xf>
    <xf numFmtId="0" fontId="9" fillId="0" borderId="0" xfId="0" applyFont="1" applyFill="1" applyBorder="1" applyAlignment="1">
      <alignment vertical="center"/>
    </xf>
    <xf numFmtId="0" fontId="9" fillId="0" borderId="11" xfId="0" applyFont="1" applyFill="1" applyBorder="1" applyAlignment="1">
      <alignment vertical="center"/>
    </xf>
    <xf numFmtId="0" fontId="9" fillId="2" borderId="9" xfId="0" quotePrefix="1" applyFont="1" applyFill="1" applyBorder="1" applyAlignment="1">
      <alignment vertical="center"/>
    </xf>
    <xf numFmtId="0" fontId="9" fillId="2" borderId="10" xfId="0" quotePrefix="1" applyFont="1" applyFill="1" applyBorder="1" applyAlignment="1">
      <alignment vertical="center"/>
    </xf>
    <xf numFmtId="49" fontId="9" fillId="0" borderId="10" xfId="0" quotePrefix="1" applyNumberFormat="1" applyFont="1" applyFill="1" applyBorder="1" applyAlignment="1">
      <alignment vertical="center"/>
    </xf>
    <xf numFmtId="49" fontId="9" fillId="0" borderId="11" xfId="0" quotePrefix="1" applyNumberFormat="1" applyFont="1" applyFill="1" applyBorder="1" applyAlignment="1">
      <alignment horizontal="center" vertical="center"/>
    </xf>
    <xf numFmtId="0" fontId="9" fillId="0" borderId="0" xfId="0" applyNumberFormat="1" applyFont="1" applyFill="1" applyBorder="1" applyAlignment="1">
      <alignment vertical="center"/>
    </xf>
    <xf numFmtId="0" fontId="9" fillId="0" borderId="9" xfId="0" applyFont="1" applyFill="1" applyBorder="1" applyAlignment="1">
      <alignment horizontal="left" vertical="center"/>
    </xf>
    <xf numFmtId="0" fontId="9" fillId="0" borderId="10" xfId="0" applyFont="1" applyFill="1" applyBorder="1" applyAlignment="1">
      <alignment horizontal="left" vertical="center"/>
    </xf>
    <xf numFmtId="0" fontId="9" fillId="0" borderId="6" xfId="0" applyFont="1" applyFill="1" applyBorder="1" applyAlignment="1">
      <alignment horizontal="left" vertical="center"/>
    </xf>
    <xf numFmtId="0" fontId="9" fillId="2" borderId="10" xfId="0" applyFont="1" applyFill="1" applyBorder="1" applyAlignment="1">
      <alignment horizontal="left" vertical="center"/>
    </xf>
    <xf numFmtId="0" fontId="9" fillId="2" borderId="6" xfId="0" applyFont="1" applyFill="1" applyBorder="1" applyAlignment="1">
      <alignment horizontal="left" vertical="center"/>
    </xf>
    <xf numFmtId="0" fontId="54" fillId="0" borderId="0" xfId="0" applyFont="1"/>
    <xf numFmtId="0" fontId="54" fillId="0" borderId="0" xfId="0" applyFont="1" applyAlignment="1">
      <alignment horizontal="left" vertical="center"/>
    </xf>
    <xf numFmtId="0" fontId="55" fillId="0" borderId="0" xfId="0" applyFont="1"/>
    <xf numFmtId="0" fontId="43" fillId="2" borderId="9" xfId="0" applyFont="1" applyFill="1" applyBorder="1" applyAlignment="1">
      <alignment vertical="top"/>
    </xf>
    <xf numFmtId="0" fontId="9" fillId="0" borderId="10" xfId="0" applyFont="1" applyFill="1" applyBorder="1" applyAlignment="1">
      <alignment horizontal="center" vertical="center"/>
    </xf>
    <xf numFmtId="0" fontId="9" fillId="0" borderId="6" xfId="0" applyFont="1" applyFill="1" applyBorder="1" applyAlignment="1">
      <alignment horizontal="center" vertical="center"/>
    </xf>
    <xf numFmtId="0" fontId="9" fillId="0" borderId="9" xfId="0" applyFont="1" applyFill="1" applyBorder="1" applyAlignment="1">
      <alignment horizontal="left" vertical="center"/>
    </xf>
    <xf numFmtId="0" fontId="9" fillId="0" borderId="10" xfId="0" applyFont="1" applyFill="1" applyBorder="1" applyAlignment="1">
      <alignment horizontal="left" vertical="center"/>
    </xf>
    <xf numFmtId="0" fontId="9" fillId="0" borderId="6" xfId="0" applyFont="1" applyFill="1" applyBorder="1" applyAlignment="1">
      <alignment horizontal="left" vertical="center"/>
    </xf>
    <xf numFmtId="0" fontId="4" fillId="0" borderId="2" xfId="0" applyFont="1" applyBorder="1" applyAlignment="1">
      <alignment horizontal="center" vertical="center"/>
    </xf>
    <xf numFmtId="0" fontId="4" fillId="0" borderId="0" xfId="0" applyFont="1" applyBorder="1" applyAlignment="1">
      <alignment horizontal="center" vertical="center"/>
    </xf>
    <xf numFmtId="0" fontId="9" fillId="0" borderId="6" xfId="0" applyFont="1" applyFill="1" applyBorder="1" applyAlignment="1">
      <alignment horizontal="center" vertical="center"/>
    </xf>
    <xf numFmtId="0" fontId="9" fillId="0" borderId="57" xfId="0" applyFont="1" applyFill="1" applyBorder="1" applyAlignment="1">
      <alignment horizontal="center" vertical="center"/>
    </xf>
    <xf numFmtId="0" fontId="9" fillId="0" borderId="1" xfId="0" applyFont="1" applyFill="1" applyBorder="1" applyAlignment="1">
      <alignment horizontal="center" vertical="center"/>
    </xf>
    <xf numFmtId="0" fontId="0" fillId="0" borderId="0" xfId="0" quotePrefix="1" applyFont="1" applyFill="1" applyBorder="1" applyAlignment="1">
      <alignment vertical="center"/>
    </xf>
    <xf numFmtId="0" fontId="4" fillId="0" borderId="0" xfId="0" quotePrefix="1" applyFont="1" applyFill="1" applyBorder="1" applyAlignment="1">
      <alignment horizontal="center" vertical="center"/>
    </xf>
    <xf numFmtId="0" fontId="0" fillId="0" borderId="0" xfId="0" quotePrefix="1" applyFont="1" applyFill="1" applyBorder="1" applyAlignment="1">
      <alignment horizontal="center" vertical="center"/>
    </xf>
    <xf numFmtId="0" fontId="13" fillId="0" borderId="0" xfId="0" quotePrefix="1" applyFont="1" applyFill="1" applyBorder="1" applyAlignment="1">
      <alignment horizontal="center" vertical="center"/>
    </xf>
    <xf numFmtId="0" fontId="9" fillId="3" borderId="1" xfId="0" applyFont="1" applyFill="1" applyBorder="1" applyAlignment="1">
      <alignment horizontal="center" vertical="center"/>
    </xf>
    <xf numFmtId="0" fontId="9" fillId="0" borderId="1" xfId="8" applyFont="1" applyFill="1" applyBorder="1" applyAlignment="1">
      <alignment horizontal="center" vertical="center"/>
    </xf>
    <xf numFmtId="0" fontId="0" fillId="0" borderId="0" xfId="0" applyFill="1" applyBorder="1" applyAlignment="1">
      <alignment horizontal="center" vertical="center"/>
    </xf>
    <xf numFmtId="0" fontId="9" fillId="0" borderId="0" xfId="0" applyFont="1" applyFill="1" applyBorder="1" applyAlignment="1">
      <alignment horizontal="center" vertical="center"/>
    </xf>
    <xf numFmtId="0" fontId="9" fillId="0" borderId="0" xfId="8" applyFont="1" applyFill="1" applyBorder="1" applyAlignment="1">
      <alignment horizontal="center" vertical="center"/>
    </xf>
    <xf numFmtId="0" fontId="4" fillId="0" borderId="0" xfId="0" applyFont="1" applyFill="1" applyBorder="1" applyAlignment="1">
      <alignment horizontal="center" vertical="center"/>
    </xf>
    <xf numFmtId="0" fontId="0" fillId="0" borderId="0" xfId="0" applyBorder="1" applyAlignment="1">
      <alignment horizontal="center" vertical="center"/>
    </xf>
    <xf numFmtId="0" fontId="4" fillId="3" borderId="1" xfId="0" applyFont="1" applyFill="1" applyBorder="1" applyAlignment="1">
      <alignment horizontal="center" vertical="center"/>
    </xf>
    <xf numFmtId="0" fontId="4" fillId="0" borderId="0" xfId="0" applyFont="1" applyAlignment="1">
      <alignment horizontal="center" vertical="center"/>
    </xf>
    <xf numFmtId="0" fontId="4" fillId="3" borderId="1" xfId="0" quotePrefix="1" applyFont="1" applyFill="1" applyBorder="1" applyAlignment="1">
      <alignment horizontal="center" vertical="center"/>
    </xf>
    <xf numFmtId="0" fontId="4" fillId="0" borderId="1" xfId="0" applyFont="1" applyFill="1" applyBorder="1" applyAlignment="1">
      <alignment horizontal="center" vertical="center"/>
    </xf>
    <xf numFmtId="0" fontId="4" fillId="0" borderId="6" xfId="0" applyFont="1" applyFill="1" applyBorder="1" applyAlignment="1">
      <alignment horizontal="center" vertical="center"/>
    </xf>
    <xf numFmtId="0" fontId="13" fillId="0" borderId="0" xfId="0" applyFont="1" applyFill="1" applyBorder="1" applyAlignment="1">
      <alignment horizontal="center" vertical="center"/>
    </xf>
    <xf numFmtId="0" fontId="4" fillId="3" borderId="49" xfId="0" applyFont="1" applyFill="1" applyBorder="1" applyAlignment="1">
      <alignment horizontal="center" vertical="center"/>
    </xf>
    <xf numFmtId="0" fontId="4" fillId="0" borderId="1" xfId="0" applyFont="1" applyBorder="1" applyAlignment="1">
      <alignment horizontal="center" vertical="center"/>
    </xf>
    <xf numFmtId="0" fontId="4" fillId="0" borderId="50" xfId="0" applyFont="1" applyFill="1" applyBorder="1" applyAlignment="1">
      <alignment horizontal="center" vertical="center"/>
    </xf>
    <xf numFmtId="0" fontId="9" fillId="0" borderId="50" xfId="0" applyFont="1" applyFill="1" applyBorder="1" applyAlignment="1">
      <alignment horizontal="center" vertical="center"/>
    </xf>
    <xf numFmtId="0" fontId="44" fillId="0" borderId="0" xfId="0" applyFont="1" applyFill="1" applyBorder="1" applyAlignment="1">
      <alignment horizontal="center" vertical="center"/>
    </xf>
    <xf numFmtId="0" fontId="4" fillId="0" borderId="1" xfId="0" quotePrefix="1" applyFont="1" applyFill="1" applyBorder="1" applyAlignment="1">
      <alignment horizontal="center" vertical="center"/>
    </xf>
    <xf numFmtId="0" fontId="4" fillId="0" borderId="49" xfId="0" applyFont="1" applyFill="1" applyBorder="1" applyAlignment="1">
      <alignment horizontal="center" vertical="center"/>
    </xf>
    <xf numFmtId="0" fontId="9" fillId="0" borderId="0" xfId="0" applyFont="1" applyBorder="1" applyAlignment="1">
      <alignment horizontal="center" vertical="center"/>
    </xf>
    <xf numFmtId="0" fontId="9" fillId="0" borderId="1" xfId="0" applyFont="1" applyBorder="1" applyAlignment="1">
      <alignment horizontal="center" vertical="center"/>
    </xf>
    <xf numFmtId="0" fontId="9" fillId="0" borderId="49" xfId="0" applyFont="1" applyFill="1" applyBorder="1" applyAlignment="1">
      <alignment horizontal="center" vertical="center"/>
    </xf>
    <xf numFmtId="0" fontId="9" fillId="0" borderId="0" xfId="0" quotePrefix="1" applyFont="1" applyFill="1" applyBorder="1" applyAlignment="1">
      <alignment horizontal="center" vertical="center"/>
    </xf>
    <xf numFmtId="0" fontId="9" fillId="0" borderId="1" xfId="0" quotePrefix="1" applyFont="1" applyFill="1" applyBorder="1" applyAlignment="1">
      <alignment horizontal="center" vertical="center"/>
    </xf>
    <xf numFmtId="0" fontId="4" fillId="3" borderId="9" xfId="0" applyFont="1" applyFill="1" applyBorder="1" applyAlignment="1">
      <alignment horizontal="center" vertical="center"/>
    </xf>
    <xf numFmtId="0" fontId="4" fillId="0" borderId="50" xfId="0" applyFont="1" applyBorder="1" applyAlignment="1">
      <alignment horizontal="center" vertical="center"/>
    </xf>
    <xf numFmtId="0" fontId="9" fillId="0" borderId="0" xfId="0" applyFont="1" applyAlignment="1">
      <alignment horizontal="center" vertical="center"/>
    </xf>
    <xf numFmtId="0" fontId="9" fillId="0" borderId="49" xfId="0" applyFont="1" applyBorder="1" applyAlignment="1">
      <alignment horizontal="center" vertical="center"/>
    </xf>
    <xf numFmtId="0" fontId="9" fillId="0" borderId="50" xfId="0" applyFont="1" applyBorder="1" applyAlignment="1">
      <alignment horizontal="center" vertical="center"/>
    </xf>
    <xf numFmtId="0" fontId="42" fillId="0" borderId="0" xfId="8" applyFont="1" applyAlignment="1">
      <alignment horizontal="center" vertical="center"/>
    </xf>
    <xf numFmtId="0" fontId="13" fillId="0" borderId="0" xfId="0" applyFont="1" applyBorder="1" applyAlignment="1">
      <alignment horizontal="center" vertical="center"/>
    </xf>
    <xf numFmtId="0" fontId="9" fillId="0" borderId="1" xfId="8" applyFont="1" applyBorder="1" applyAlignment="1">
      <alignment horizontal="center" vertical="center"/>
    </xf>
    <xf numFmtId="0" fontId="4" fillId="0" borderId="49" xfId="0" applyFont="1" applyBorder="1" applyAlignment="1">
      <alignment horizontal="center" vertical="center"/>
    </xf>
    <xf numFmtId="0" fontId="0" fillId="0" borderId="0" xfId="0" applyAlignment="1">
      <alignment horizontal="center" vertical="center"/>
    </xf>
    <xf numFmtId="0" fontId="9" fillId="0" borderId="50" xfId="0" quotePrefix="1" applyFont="1" applyFill="1" applyBorder="1" applyAlignment="1">
      <alignment horizontal="center" vertical="center"/>
    </xf>
    <xf numFmtId="0" fontId="9" fillId="0" borderId="54" xfId="0" quotePrefix="1" applyFont="1" applyFill="1" applyBorder="1" applyAlignment="1">
      <alignment horizontal="center" vertical="center"/>
    </xf>
    <xf numFmtId="0" fontId="9" fillId="0" borderId="14" xfId="0" applyFont="1" applyFill="1" applyBorder="1" applyAlignment="1">
      <alignment horizontal="center" vertical="center"/>
    </xf>
    <xf numFmtId="0" fontId="44" fillId="0" borderId="0" xfId="0" applyFont="1" applyAlignment="1">
      <alignment horizontal="center" vertical="center"/>
    </xf>
    <xf numFmtId="0" fontId="40" fillId="0" borderId="0" xfId="0" applyFont="1" applyAlignment="1">
      <alignment horizontal="center" vertical="center"/>
    </xf>
    <xf numFmtId="0" fontId="9" fillId="0" borderId="6" xfId="0" quotePrefix="1" applyFont="1" applyFill="1" applyBorder="1" applyAlignment="1">
      <alignment horizontal="center" vertical="center"/>
    </xf>
    <xf numFmtId="49" fontId="9" fillId="0" borderId="1" xfId="0" applyNumberFormat="1" applyFont="1" applyFill="1" applyBorder="1" applyAlignment="1">
      <alignment horizontal="center" vertical="center" wrapText="1"/>
    </xf>
    <xf numFmtId="0" fontId="4" fillId="0" borderId="0" xfId="0" applyFont="1" applyFill="1" applyAlignment="1">
      <alignment horizontal="center" vertical="center"/>
    </xf>
    <xf numFmtId="0" fontId="4" fillId="0" borderId="6" xfId="0" applyFont="1" applyBorder="1" applyAlignment="1">
      <alignment horizontal="center" vertical="center"/>
    </xf>
    <xf numFmtId="0" fontId="0" fillId="0" borderId="1" xfId="0" applyBorder="1" applyAlignment="1">
      <alignment horizontal="center" vertical="center"/>
    </xf>
    <xf numFmtId="0" fontId="9" fillId="0" borderId="6" xfId="0" applyFont="1" applyBorder="1" applyAlignment="1">
      <alignment horizontal="center" vertical="center"/>
    </xf>
    <xf numFmtId="0" fontId="9" fillId="3" borderId="49" xfId="0" applyFont="1" applyFill="1" applyBorder="1" applyAlignment="1">
      <alignment horizontal="center" vertical="center"/>
    </xf>
    <xf numFmtId="0" fontId="9" fillId="3" borderId="50" xfId="0" applyFont="1" applyFill="1" applyBorder="1" applyAlignment="1">
      <alignment horizontal="center" vertical="center"/>
    </xf>
    <xf numFmtId="0" fontId="44" fillId="0" borderId="0" xfId="0" applyFont="1" applyBorder="1" applyAlignment="1">
      <alignment horizontal="center" vertical="center"/>
    </xf>
    <xf numFmtId="0" fontId="4" fillId="0" borderId="0" xfId="0" applyFont="1" applyBorder="1" applyAlignment="1">
      <alignment horizontal="center" vertical="center"/>
    </xf>
    <xf numFmtId="0" fontId="9" fillId="0" borderId="9" xfId="0" applyFont="1" applyFill="1" applyBorder="1" applyAlignment="1">
      <alignment horizontal="left" vertical="center"/>
    </xf>
    <xf numFmtId="0" fontId="42" fillId="0" borderId="10" xfId="0" applyFont="1" applyFill="1" applyBorder="1" applyAlignment="1">
      <alignment horizontal="left" vertical="center"/>
    </xf>
    <xf numFmtId="0" fontId="9" fillId="5" borderId="10" xfId="0" applyFont="1" applyFill="1" applyBorder="1" applyAlignment="1">
      <alignment vertical="center"/>
    </xf>
    <xf numFmtId="0" fontId="0" fillId="0" borderId="0" xfId="0" applyBorder="1" applyAlignment="1">
      <alignment horizontal="left" vertical="center" wrapText="1"/>
    </xf>
    <xf numFmtId="0" fontId="9" fillId="0" borderId="9" xfId="0" applyFont="1" applyFill="1" applyBorder="1" applyAlignment="1">
      <alignment horizontal="left" vertical="center"/>
    </xf>
    <xf numFmtId="0" fontId="9" fillId="0" borderId="10" xfId="0" applyFont="1" applyFill="1" applyBorder="1" applyAlignment="1">
      <alignment horizontal="left" vertical="center"/>
    </xf>
    <xf numFmtId="0" fontId="9" fillId="0" borderId="6" xfId="0" applyFont="1" applyFill="1" applyBorder="1" applyAlignment="1">
      <alignment horizontal="left" vertical="center"/>
    </xf>
    <xf numFmtId="0" fontId="9" fillId="0" borderId="10" xfId="0" applyFont="1" applyFill="1" applyBorder="1" applyAlignment="1">
      <alignment vertical="center"/>
    </xf>
    <xf numFmtId="0" fontId="9" fillId="0" borderId="9" xfId="0" applyFont="1" applyFill="1" applyBorder="1" applyAlignment="1">
      <alignment vertical="center"/>
    </xf>
    <xf numFmtId="0" fontId="9" fillId="2" borderId="10" xfId="0" applyFont="1" applyFill="1" applyBorder="1" applyAlignment="1">
      <alignment horizontal="left" vertical="center"/>
    </xf>
    <xf numFmtId="0" fontId="9" fillId="2" borderId="9" xfId="0" applyFont="1" applyFill="1" applyBorder="1" applyAlignment="1">
      <alignment horizontal="left" vertical="center"/>
    </xf>
    <xf numFmtId="0" fontId="9" fillId="0" borderId="10"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10" xfId="0" applyFont="1" applyFill="1" applyBorder="1" applyAlignment="1">
      <alignment vertical="center"/>
    </xf>
    <xf numFmtId="0" fontId="9" fillId="0" borderId="9" xfId="0" quotePrefix="1" applyFont="1" applyFill="1" applyBorder="1" applyAlignment="1">
      <alignment horizontal="left" vertical="center"/>
    </xf>
    <xf numFmtId="0" fontId="9" fillId="0" borderId="10" xfId="0" quotePrefix="1" applyFont="1" applyFill="1" applyBorder="1" applyAlignment="1">
      <alignment horizontal="left" vertical="center"/>
    </xf>
    <xf numFmtId="0" fontId="9" fillId="0" borderId="6" xfId="0" quotePrefix="1" applyFont="1" applyFill="1" applyBorder="1" applyAlignment="1">
      <alignment horizontal="left" vertical="center"/>
    </xf>
    <xf numFmtId="0" fontId="9" fillId="0" borderId="9" xfId="0" applyFont="1" applyFill="1" applyBorder="1" applyAlignment="1">
      <alignment vertical="center"/>
    </xf>
    <xf numFmtId="0" fontId="25" fillId="0" borderId="0" xfId="0" applyFont="1" applyAlignment="1">
      <alignment horizontal="left"/>
    </xf>
    <xf numFmtId="0" fontId="56" fillId="0" borderId="0" xfId="0" applyFont="1" applyAlignment="1">
      <alignment vertical="center"/>
    </xf>
    <xf numFmtId="0" fontId="57" fillId="0" borderId="0" xfId="0" applyFont="1" applyAlignment="1">
      <alignment horizontal="left" vertical="center"/>
    </xf>
    <xf numFmtId="0" fontId="27" fillId="0" borderId="0" xfId="0" applyFont="1" applyBorder="1" applyAlignment="1">
      <alignment vertical="center"/>
    </xf>
    <xf numFmtId="0" fontId="0" fillId="0" borderId="0" xfId="0" applyFont="1" applyBorder="1" applyAlignment="1">
      <alignment vertical="top" wrapText="1"/>
    </xf>
    <xf numFmtId="0" fontId="8" fillId="0" borderId="0" xfId="0" applyFont="1" applyFill="1" applyBorder="1" applyAlignment="1">
      <alignment horizontal="left" vertical="center" indent="1"/>
    </xf>
    <xf numFmtId="0" fontId="19" fillId="0" borderId="0" xfId="0" applyFont="1" applyAlignment="1">
      <alignment vertical="center"/>
    </xf>
    <xf numFmtId="0" fontId="0" fillId="0" borderId="0" xfId="0" applyFont="1" applyBorder="1" applyAlignment="1">
      <alignment vertical="top"/>
    </xf>
    <xf numFmtId="0" fontId="9" fillId="0" borderId="0" xfId="8" applyFont="1" applyFill="1" applyBorder="1" applyAlignment="1">
      <alignment horizontal="left" vertical="center"/>
    </xf>
    <xf numFmtId="0" fontId="9" fillId="0" borderId="56" xfId="8" applyFont="1" applyFill="1" applyBorder="1" applyAlignment="1">
      <alignment horizontal="center" vertical="center"/>
    </xf>
    <xf numFmtId="0" fontId="4" fillId="0" borderId="0" xfId="0" applyFont="1" applyFill="1" applyBorder="1" applyAlignment="1">
      <alignment horizontal="left"/>
    </xf>
    <xf numFmtId="0" fontId="9" fillId="0" borderId="11" xfId="8" applyFont="1" applyFill="1" applyBorder="1" applyAlignment="1">
      <alignment horizontal="center" vertical="center"/>
    </xf>
    <xf numFmtId="0" fontId="4" fillId="0" borderId="13" xfId="0" applyFont="1" applyFill="1" applyBorder="1" applyAlignment="1">
      <alignment horizontal="center" vertical="center"/>
    </xf>
    <xf numFmtId="0" fontId="4" fillId="7" borderId="1" xfId="0" applyFont="1" applyFill="1" applyBorder="1" applyAlignment="1">
      <alignment horizontal="center" vertical="center"/>
    </xf>
    <xf numFmtId="0" fontId="9" fillId="7" borderId="1" xfId="0" applyFont="1" applyFill="1" applyBorder="1" applyAlignment="1">
      <alignment horizontal="center" vertical="center"/>
    </xf>
    <xf numFmtId="0" fontId="9" fillId="7" borderId="1" xfId="8" applyFont="1" applyFill="1" applyBorder="1" applyAlignment="1">
      <alignment horizontal="center" vertical="center"/>
    </xf>
    <xf numFmtId="0" fontId="4" fillId="7" borderId="1" xfId="0" applyFont="1" applyFill="1" applyBorder="1" applyAlignment="1">
      <alignment horizontal="left" vertical="center"/>
    </xf>
    <xf numFmtId="0" fontId="4" fillId="0" borderId="0" xfId="0" applyFont="1" applyAlignment="1">
      <alignment horizontal="left" vertical="center"/>
    </xf>
    <xf numFmtId="0" fontId="14" fillId="2" borderId="10" xfId="0" applyFont="1" applyFill="1" applyBorder="1" applyAlignment="1">
      <alignment vertical="center"/>
    </xf>
    <xf numFmtId="0" fontId="14" fillId="2" borderId="6" xfId="0" applyFont="1" applyFill="1" applyBorder="1" applyAlignment="1">
      <alignment vertical="center"/>
    </xf>
    <xf numFmtId="0" fontId="4" fillId="7" borderId="0" xfId="0" applyFont="1" applyFill="1"/>
    <xf numFmtId="0" fontId="9" fillId="0" borderId="0" xfId="0" applyFont="1"/>
    <xf numFmtId="0" fontId="0" fillId="3" borderId="1" xfId="0" applyFill="1" applyBorder="1" applyAlignment="1">
      <alignment horizontal="center"/>
    </xf>
    <xf numFmtId="0" fontId="0" fillId="0" borderId="1" xfId="0" applyBorder="1" applyAlignment="1">
      <alignment horizontal="center"/>
    </xf>
    <xf numFmtId="0" fontId="6" fillId="0" borderId="0" xfId="0" applyFont="1" applyBorder="1" applyAlignment="1">
      <alignment horizontal="left" vertical="center"/>
    </xf>
    <xf numFmtId="0" fontId="58" fillId="0" borderId="0" xfId="0" applyFont="1" applyBorder="1"/>
    <xf numFmtId="0" fontId="58" fillId="0" borderId="0" xfId="0" applyFont="1" applyBorder="1" applyAlignment="1">
      <alignment horizontal="left" vertical="center"/>
    </xf>
    <xf numFmtId="0" fontId="58" fillId="0" borderId="0" xfId="0" applyFont="1" applyBorder="1" applyAlignment="1">
      <alignment vertical="center"/>
    </xf>
    <xf numFmtId="0" fontId="58" fillId="0" borderId="0" xfId="0" applyFont="1" applyFill="1" applyBorder="1" applyAlignment="1">
      <alignment horizontal="left" vertical="center"/>
    </xf>
    <xf numFmtId="0" fontId="9" fillId="0" borderId="1" xfId="0" applyFont="1" applyFill="1" applyBorder="1" applyAlignment="1">
      <alignment horizontal="left" vertical="center"/>
    </xf>
    <xf numFmtId="0" fontId="9" fillId="0" borderId="1" xfId="0" applyFont="1" applyFill="1" applyBorder="1" applyAlignment="1">
      <alignment horizontal="center" vertical="center"/>
    </xf>
    <xf numFmtId="0" fontId="9" fillId="0" borderId="10" xfId="0" applyFont="1" applyFill="1" applyBorder="1" applyAlignment="1">
      <alignment vertical="center"/>
    </xf>
    <xf numFmtId="0" fontId="9" fillId="0" borderId="9" xfId="0" applyFont="1" applyFill="1" applyBorder="1" applyAlignment="1">
      <alignment vertical="center"/>
    </xf>
    <xf numFmtId="0" fontId="17" fillId="0" borderId="0" xfId="0" applyFont="1" applyAlignment="1">
      <alignment horizontal="right"/>
    </xf>
    <xf numFmtId="0" fontId="9" fillId="7" borderId="49" xfId="8" applyFont="1" applyFill="1" applyBorder="1" applyAlignment="1">
      <alignment horizontal="center" vertical="center"/>
    </xf>
    <xf numFmtId="0" fontId="9" fillId="0" borderId="54" xfId="8" applyFont="1" applyFill="1" applyBorder="1" applyAlignment="1">
      <alignment horizontal="center" vertical="center"/>
    </xf>
    <xf numFmtId="0" fontId="9" fillId="0" borderId="13" xfId="8" applyFont="1" applyFill="1" applyBorder="1" applyAlignment="1">
      <alignment horizontal="center" vertical="center"/>
    </xf>
    <xf numFmtId="0" fontId="9" fillId="0" borderId="10" xfId="0" applyFont="1" applyFill="1" applyBorder="1" applyAlignment="1">
      <alignment horizontal="center" vertical="center"/>
    </xf>
    <xf numFmtId="0" fontId="9" fillId="0" borderId="55" xfId="0" applyFont="1" applyFill="1" applyBorder="1" applyAlignment="1">
      <alignment horizontal="center" vertical="center"/>
    </xf>
    <xf numFmtId="49" fontId="9" fillId="0" borderId="10" xfId="0" quotePrefix="1" applyNumberFormat="1" applyFont="1" applyFill="1" applyBorder="1" applyAlignment="1">
      <alignment horizontal="center" vertical="center"/>
    </xf>
    <xf numFmtId="0" fontId="9" fillId="0" borderId="1" xfId="0" applyFont="1" applyFill="1" applyBorder="1" applyAlignment="1">
      <alignment horizontal="center" vertical="center"/>
    </xf>
    <xf numFmtId="0" fontId="9" fillId="0" borderId="10" xfId="0" applyFont="1" applyFill="1" applyBorder="1" applyAlignment="1">
      <alignment vertical="center"/>
    </xf>
    <xf numFmtId="0" fontId="9" fillId="0" borderId="8"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0" xfId="0" applyFont="1" applyFill="1" applyBorder="1" applyAlignment="1">
      <alignment horizontal="left" vertical="center"/>
    </xf>
    <xf numFmtId="0" fontId="9" fillId="0" borderId="0" xfId="0" applyFont="1" applyAlignment="1">
      <alignment horizontal="center"/>
    </xf>
    <xf numFmtId="0" fontId="9" fillId="0" borderId="49" xfId="0" quotePrefix="1" applyFont="1" applyBorder="1" applyAlignment="1">
      <alignment horizontal="center" vertical="center"/>
    </xf>
    <xf numFmtId="0" fontId="4" fillId="0" borderId="49" xfId="0" applyFont="1" applyBorder="1"/>
    <xf numFmtId="0" fontId="4" fillId="0" borderId="1" xfId="0" applyFont="1" applyBorder="1" applyAlignment="1">
      <alignment horizontal="center"/>
    </xf>
    <xf numFmtId="0" fontId="4" fillId="5" borderId="0" xfId="0" applyFont="1" applyFill="1" applyBorder="1" applyAlignment="1">
      <alignment horizontal="center" vertical="center"/>
    </xf>
    <xf numFmtId="0" fontId="4" fillId="5" borderId="0" xfId="0" applyFont="1" applyFill="1" applyAlignment="1">
      <alignment horizontal="center" vertical="center"/>
    </xf>
    <xf numFmtId="0" fontId="4" fillId="5" borderId="1" xfId="0" applyFont="1" applyFill="1" applyBorder="1" applyAlignment="1">
      <alignment horizontal="center" vertical="center"/>
    </xf>
    <xf numFmtId="0" fontId="4" fillId="5" borderId="6" xfId="0" applyFont="1" applyFill="1" applyBorder="1" applyAlignment="1">
      <alignment horizontal="center" vertical="center"/>
    </xf>
    <xf numFmtId="0" fontId="9" fillId="7" borderId="0" xfId="0" applyFont="1" applyFill="1"/>
    <xf numFmtId="0" fontId="9" fillId="0" borderId="0" xfId="0" applyFont="1" applyFill="1"/>
    <xf numFmtId="0" fontId="4" fillId="0" borderId="1" xfId="0" applyFont="1" applyBorder="1"/>
    <xf numFmtId="0" fontId="9" fillId="0" borderId="13" xfId="0" quotePrefix="1" applyFont="1" applyFill="1" applyBorder="1" applyAlignment="1">
      <alignment vertical="center"/>
    </xf>
    <xf numFmtId="0" fontId="9" fillId="0" borderId="0" xfId="0" quotePrefix="1" applyFont="1" applyFill="1" applyBorder="1" applyAlignment="1">
      <alignment vertical="center"/>
    </xf>
    <xf numFmtId="0" fontId="9" fillId="0" borderId="62" xfId="0" applyFont="1" applyFill="1" applyBorder="1" applyAlignment="1">
      <alignment vertical="center"/>
    </xf>
    <xf numFmtId="0" fontId="9" fillId="0" borderId="63" xfId="0" applyFont="1" applyFill="1" applyBorder="1" applyAlignment="1">
      <alignment vertical="center"/>
    </xf>
    <xf numFmtId="0" fontId="42" fillId="0" borderId="0" xfId="0" applyFont="1" applyFill="1" applyBorder="1" applyAlignment="1">
      <alignment horizontal="center" vertical="center"/>
    </xf>
    <xf numFmtId="0" fontId="9" fillId="0" borderId="64" xfId="0" applyFont="1" applyFill="1" applyBorder="1" applyAlignment="1">
      <alignment vertical="center"/>
    </xf>
    <xf numFmtId="0" fontId="9" fillId="0" borderId="65" xfId="0" applyFont="1" applyFill="1" applyBorder="1" applyAlignment="1">
      <alignment vertical="center"/>
    </xf>
    <xf numFmtId="0" fontId="9" fillId="0" borderId="66" xfId="0" applyFont="1" applyFill="1" applyBorder="1" applyAlignment="1">
      <alignment vertical="center"/>
    </xf>
    <xf numFmtId="0" fontId="9" fillId="0" borderId="0" xfId="0" quotePrefix="1" applyFont="1" applyFill="1" applyBorder="1" applyAlignment="1">
      <alignment vertical="center" wrapText="1"/>
    </xf>
    <xf numFmtId="0" fontId="9" fillId="0" borderId="65" xfId="0" applyFont="1" applyFill="1" applyBorder="1" applyAlignment="1">
      <alignment horizontal="left" vertical="center"/>
    </xf>
    <xf numFmtId="0" fontId="50" fillId="0" borderId="65" xfId="0" applyFont="1" applyFill="1" applyBorder="1" applyAlignment="1">
      <alignment horizontal="center"/>
    </xf>
    <xf numFmtId="0" fontId="50" fillId="0" borderId="0" xfId="0" applyFont="1" applyFill="1" applyBorder="1" applyAlignment="1">
      <alignment horizontal="center"/>
    </xf>
    <xf numFmtId="0" fontId="9" fillId="0" borderId="65" xfId="0" applyFont="1" applyFill="1" applyBorder="1" applyAlignment="1">
      <alignment horizontal="center" vertical="center"/>
    </xf>
    <xf numFmtId="0" fontId="9" fillId="0" borderId="14" xfId="0" applyFont="1" applyFill="1" applyBorder="1" applyAlignment="1">
      <alignment vertical="center"/>
    </xf>
    <xf numFmtId="0" fontId="49" fillId="0" borderId="65" xfId="0" applyFont="1" applyFill="1" applyBorder="1" applyAlignment="1">
      <alignment horizontal="center"/>
    </xf>
    <xf numFmtId="0" fontId="49" fillId="0" borderId="0" xfId="0" applyFont="1" applyFill="1" applyBorder="1" applyAlignment="1">
      <alignment horizontal="center"/>
    </xf>
    <xf numFmtId="0" fontId="9" fillId="0" borderId="67" xfId="0" applyFont="1" applyFill="1" applyBorder="1" applyAlignment="1">
      <alignment vertical="center"/>
    </xf>
    <xf numFmtId="0" fontId="60" fillId="0" borderId="0" xfId="0" applyFont="1" applyFill="1" applyBorder="1" applyAlignment="1">
      <alignment horizontal="center" vertical="center"/>
    </xf>
    <xf numFmtId="0" fontId="42" fillId="0" borderId="0" xfId="0" applyFont="1" applyFill="1" applyBorder="1" applyAlignment="1">
      <alignment horizontal="left" vertical="center"/>
    </xf>
    <xf numFmtId="0" fontId="60" fillId="0" borderId="0" xfId="0" quotePrefix="1" applyFont="1" applyFill="1" applyBorder="1" applyAlignment="1">
      <alignment horizontal="left" vertical="center"/>
    </xf>
    <xf numFmtId="0" fontId="4" fillId="8" borderId="1" xfId="0" applyFont="1" applyFill="1" applyBorder="1" applyAlignment="1">
      <alignment horizontal="left" vertical="center"/>
    </xf>
    <xf numFmtId="0" fontId="4" fillId="7" borderId="1" xfId="0" quotePrefix="1" applyFont="1" applyFill="1" applyBorder="1" applyAlignment="1">
      <alignment horizontal="center" vertical="center"/>
    </xf>
    <xf numFmtId="49" fontId="4" fillId="0" borderId="1" xfId="0" applyNumberFormat="1" applyFont="1" applyBorder="1" applyAlignment="1">
      <alignment horizontal="center" vertical="center" wrapText="1"/>
    </xf>
    <xf numFmtId="49" fontId="4" fillId="0" borderId="1" xfId="0" applyNumberFormat="1" applyFont="1" applyBorder="1" applyAlignment="1">
      <alignment horizontal="center" vertical="center"/>
    </xf>
    <xf numFmtId="49" fontId="4" fillId="0" borderId="50" xfId="0" applyNumberFormat="1" applyFont="1" applyBorder="1" applyAlignment="1">
      <alignment horizontal="center" vertical="center" wrapText="1"/>
    </xf>
    <xf numFmtId="49" fontId="4" fillId="0" borderId="9" xfId="0" applyNumberFormat="1" applyFont="1" applyBorder="1" applyAlignment="1">
      <alignment horizontal="center" vertical="center"/>
    </xf>
    <xf numFmtId="0" fontId="9" fillId="0" borderId="9" xfId="8" applyFont="1" applyFill="1" applyBorder="1" applyAlignment="1">
      <alignment horizontal="center" vertical="center"/>
    </xf>
    <xf numFmtId="0" fontId="9" fillId="0" borderId="10" xfId="8" applyFont="1" applyFill="1" applyBorder="1" applyAlignment="1">
      <alignment horizontal="center" vertical="center"/>
    </xf>
    <xf numFmtId="0" fontId="4" fillId="7" borderId="49" xfId="0" applyFont="1" applyFill="1" applyBorder="1" applyAlignment="1">
      <alignment horizontal="center" vertical="center"/>
    </xf>
    <xf numFmtId="0" fontId="9" fillId="7" borderId="49" xfId="0" quotePrefix="1" applyFont="1" applyFill="1" applyBorder="1" applyAlignment="1">
      <alignment horizontal="center" vertical="center"/>
    </xf>
    <xf numFmtId="0" fontId="9" fillId="0" borderId="0" xfId="0" quotePrefix="1" applyFont="1" applyBorder="1" applyAlignment="1">
      <alignment horizontal="center" vertical="center"/>
    </xf>
    <xf numFmtId="0" fontId="9" fillId="0" borderId="1" xfId="0" applyNumberFormat="1" applyFont="1" applyBorder="1" applyAlignment="1">
      <alignment horizontal="center" vertical="center"/>
    </xf>
    <xf numFmtId="0" fontId="9" fillId="0" borderId="0" xfId="0" applyNumberFormat="1" applyFont="1" applyBorder="1" applyAlignment="1">
      <alignment horizontal="center" vertical="center"/>
    </xf>
    <xf numFmtId="0" fontId="4" fillId="0" borderId="0" xfId="0" applyFont="1" applyAlignment="1">
      <alignment horizontal="center"/>
    </xf>
    <xf numFmtId="0" fontId="4" fillId="0" borderId="0" xfId="0" applyFont="1" applyFill="1" applyBorder="1" applyAlignment="1">
      <alignment horizontal="right" vertical="center"/>
    </xf>
    <xf numFmtId="0" fontId="4" fillId="7" borderId="1" xfId="0" applyFont="1" applyFill="1" applyBorder="1" applyAlignment="1">
      <alignment horizontal="center"/>
    </xf>
    <xf numFmtId="0" fontId="4" fillId="0" borderId="0" xfId="0" applyFont="1" applyBorder="1" applyAlignment="1">
      <alignment horizontal="center"/>
    </xf>
    <xf numFmtId="0" fontId="0" fillId="0" borderId="0" xfId="0" applyAlignment="1">
      <alignment horizontal="center"/>
    </xf>
    <xf numFmtId="0" fontId="4" fillId="0" borderId="0" xfId="0" applyFont="1" applyAlignment="1">
      <alignment horizontal="left"/>
    </xf>
    <xf numFmtId="0" fontId="9" fillId="0" borderId="13" xfId="0" applyFont="1" applyBorder="1" applyAlignment="1">
      <alignment horizontal="center" vertical="center"/>
    </xf>
    <xf numFmtId="0" fontId="4" fillId="0" borderId="9" xfId="0" applyFont="1" applyFill="1" applyBorder="1" applyAlignment="1">
      <alignment horizontal="center" vertical="center"/>
    </xf>
    <xf numFmtId="0" fontId="9" fillId="8" borderId="1" xfId="0" applyFont="1" applyFill="1" applyBorder="1" applyAlignment="1">
      <alignment vertical="center"/>
    </xf>
    <xf numFmtId="0" fontId="4" fillId="0" borderId="13" xfId="0" applyFont="1" applyBorder="1" applyAlignment="1">
      <alignment horizontal="center" vertical="center"/>
    </xf>
    <xf numFmtId="0" fontId="4" fillId="0" borderId="8" xfId="0" applyFont="1" applyFill="1" applyBorder="1" applyAlignment="1">
      <alignment horizontal="center" vertical="center"/>
    </xf>
    <xf numFmtId="0" fontId="0" fillId="0" borderId="0" xfId="0" applyBorder="1" applyAlignment="1">
      <alignment vertical="center" wrapText="1"/>
    </xf>
    <xf numFmtId="0" fontId="4" fillId="0" borderId="0" xfId="0" applyFont="1" applyBorder="1" applyAlignment="1">
      <alignment vertical="center"/>
    </xf>
    <xf numFmtId="0" fontId="65" fillId="0" borderId="0" xfId="0" applyFont="1"/>
    <xf numFmtId="0" fontId="65" fillId="0" borderId="0" xfId="0" applyFont="1" applyAlignment="1">
      <alignment horizontal="left" vertical="center"/>
    </xf>
    <xf numFmtId="0" fontId="66" fillId="0" borderId="0" xfId="0" applyFont="1" applyAlignment="1">
      <alignment horizontal="left"/>
    </xf>
    <xf numFmtId="0" fontId="38" fillId="0" borderId="0" xfId="0" applyFont="1" applyBorder="1" applyAlignment="1">
      <alignment vertical="top"/>
    </xf>
    <xf numFmtId="0" fontId="0" fillId="0" borderId="53" xfId="0" applyBorder="1"/>
    <xf numFmtId="2" fontId="39" fillId="0" borderId="53" xfId="0" quotePrefix="1" applyNumberFormat="1" applyFont="1" applyBorder="1" applyAlignment="1">
      <alignment horizontal="left" vertical="center"/>
    </xf>
    <xf numFmtId="0" fontId="66" fillId="0" borderId="0" xfId="0" applyFont="1" applyAlignment="1">
      <alignment horizontal="left" vertical="top"/>
    </xf>
    <xf numFmtId="0" fontId="0" fillId="0" borderId="0" xfId="0" applyAlignment="1">
      <alignment vertical="top"/>
    </xf>
    <xf numFmtId="0" fontId="19" fillId="9" borderId="0" xfId="0" applyFont="1" applyFill="1"/>
    <xf numFmtId="0" fontId="34" fillId="9" borderId="0" xfId="0" applyFont="1" applyFill="1"/>
    <xf numFmtId="0" fontId="19" fillId="9" borderId="0" xfId="0" applyFont="1" applyFill="1" applyAlignment="1">
      <alignment horizontal="left" vertical="center"/>
    </xf>
    <xf numFmtId="0" fontId="4" fillId="9" borderId="0" xfId="0" applyFont="1" applyFill="1" applyAlignment="1">
      <alignment horizontal="justify" vertical="center"/>
    </xf>
    <xf numFmtId="0" fontId="35" fillId="9" borderId="0" xfId="0" applyFont="1" applyFill="1"/>
    <xf numFmtId="0" fontId="36" fillId="9" borderId="0" xfId="0" applyFont="1" applyFill="1"/>
    <xf numFmtId="0" fontId="37" fillId="9" borderId="0" xfId="0" applyFont="1" applyFill="1"/>
    <xf numFmtId="0" fontId="0" fillId="9" borderId="0" xfId="0" applyFill="1"/>
    <xf numFmtId="0" fontId="0" fillId="9" borderId="0" xfId="0" applyFill="1" applyAlignment="1">
      <alignment horizontal="justify" vertical="center"/>
    </xf>
    <xf numFmtId="0" fontId="8" fillId="0" borderId="0" xfId="0" applyFont="1"/>
    <xf numFmtId="0" fontId="9" fillId="0" borderId="10" xfId="0" applyFont="1" applyFill="1" applyBorder="1" applyAlignment="1">
      <alignment horizontal="center" vertical="center"/>
    </xf>
    <xf numFmtId="0" fontId="9" fillId="0" borderId="6" xfId="0" applyFont="1" applyFill="1" applyBorder="1" applyAlignment="1">
      <alignment horizontal="center" vertical="center"/>
    </xf>
    <xf numFmtId="0" fontId="9" fillId="0" borderId="57"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9" xfId="0" applyFont="1" applyFill="1" applyBorder="1" applyAlignment="1">
      <alignment horizontal="left" vertical="center"/>
    </xf>
    <xf numFmtId="0" fontId="9" fillId="0" borderId="10" xfId="0" applyFont="1" applyFill="1" applyBorder="1" applyAlignment="1">
      <alignment horizontal="left" vertical="center"/>
    </xf>
    <xf numFmtId="0" fontId="9" fillId="0" borderId="6"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10" xfId="0" applyFont="1" applyFill="1" applyBorder="1" applyAlignment="1">
      <alignment vertical="center"/>
    </xf>
    <xf numFmtId="0" fontId="9" fillId="0" borderId="8" xfId="0" applyFont="1" applyFill="1" applyBorder="1" applyAlignment="1">
      <alignment horizontal="center" vertical="center"/>
    </xf>
    <xf numFmtId="0" fontId="9" fillId="0" borderId="6" xfId="8" applyFont="1" applyFill="1" applyBorder="1" applyAlignment="1">
      <alignment horizontal="center" vertical="center"/>
    </xf>
    <xf numFmtId="0" fontId="4" fillId="0" borderId="5" xfId="0" applyFont="1" applyFill="1" applyBorder="1" applyAlignment="1">
      <alignment horizontal="center" vertical="center"/>
    </xf>
    <xf numFmtId="0" fontId="4" fillId="0" borderId="56" xfId="0" applyFont="1" applyFill="1" applyBorder="1" applyAlignment="1">
      <alignment horizontal="center" vertical="center"/>
    </xf>
    <xf numFmtId="0" fontId="4" fillId="0" borderId="11" xfId="0" applyFont="1" applyFill="1" applyBorder="1" applyAlignment="1">
      <alignment horizontal="center" vertical="center"/>
    </xf>
    <xf numFmtId="164" fontId="4" fillId="0" borderId="0" xfId="0" applyNumberFormat="1" applyFont="1" applyFill="1" applyBorder="1" applyAlignment="1">
      <alignment horizontal="center" vertical="center"/>
    </xf>
    <xf numFmtId="0" fontId="9" fillId="8" borderId="1" xfId="0" applyFont="1" applyFill="1" applyBorder="1" applyAlignment="1">
      <alignment horizontal="center" vertical="center"/>
    </xf>
    <xf numFmtId="0" fontId="48" fillId="0" borderId="10" xfId="0" applyFont="1" applyFill="1" applyBorder="1" applyAlignment="1">
      <alignment horizontal="center" vertical="center"/>
    </xf>
    <xf numFmtId="0" fontId="9" fillId="0" borderId="55" xfId="8" applyFont="1" applyFill="1" applyBorder="1" applyAlignment="1">
      <alignment horizontal="center" vertical="center"/>
    </xf>
    <xf numFmtId="0" fontId="9" fillId="0" borderId="8" xfId="0" applyFont="1" applyFill="1" applyBorder="1" applyAlignment="1">
      <alignment vertical="center"/>
    </xf>
    <xf numFmtId="0" fontId="42" fillId="0" borderId="55" xfId="0" applyFont="1" applyFill="1" applyBorder="1" applyAlignment="1">
      <alignment vertical="center"/>
    </xf>
    <xf numFmtId="0" fontId="42" fillId="0" borderId="56" xfId="0" applyFont="1" applyFill="1" applyBorder="1" applyAlignment="1">
      <alignment vertical="center"/>
    </xf>
    <xf numFmtId="0" fontId="13" fillId="0" borderId="13" xfId="0" applyFont="1" applyBorder="1" applyAlignment="1">
      <alignment horizontal="center" vertical="center"/>
    </xf>
    <xf numFmtId="0" fontId="9" fillId="3" borderId="1" xfId="8" applyFont="1" applyFill="1" applyBorder="1" applyAlignment="1">
      <alignment horizontal="center" vertical="center"/>
    </xf>
    <xf numFmtId="0" fontId="4" fillId="0" borderId="14" xfId="0" applyFont="1" applyFill="1" applyBorder="1" applyAlignment="1">
      <alignment horizontal="center" vertical="center"/>
    </xf>
    <xf numFmtId="0" fontId="42" fillId="0" borderId="9" xfId="0" applyFont="1" applyFill="1" applyBorder="1" applyAlignment="1">
      <alignment vertical="center"/>
    </xf>
    <xf numFmtId="0" fontId="42" fillId="0" borderId="10" xfId="0" applyFont="1" applyFill="1" applyBorder="1" applyAlignment="1">
      <alignment vertical="center"/>
    </xf>
    <xf numFmtId="0" fontId="0" fillId="0" borderId="1" xfId="0" quotePrefix="1" applyFont="1" applyFill="1" applyBorder="1" applyAlignment="1">
      <alignment horizontal="center" vertical="center"/>
    </xf>
    <xf numFmtId="0" fontId="4" fillId="0" borderId="1" xfId="0" applyFont="1" applyFill="1" applyBorder="1" applyAlignment="1">
      <alignment horizontal="center"/>
    </xf>
    <xf numFmtId="0" fontId="4" fillId="0" borderId="0" xfId="0" quotePrefix="1" applyFont="1" applyAlignment="1">
      <alignment horizontal="left" vertical="center"/>
    </xf>
    <xf numFmtId="0" fontId="4" fillId="0" borderId="10" xfId="0" applyFont="1" applyBorder="1" applyAlignment="1">
      <alignment horizontal="center" vertical="center"/>
    </xf>
    <xf numFmtId="0" fontId="4" fillId="0" borderId="10" xfId="0" applyFont="1" applyFill="1" applyBorder="1" applyAlignment="1">
      <alignment horizontal="center" vertical="center"/>
    </xf>
    <xf numFmtId="9" fontId="4" fillId="0" borderId="1" xfId="0" quotePrefix="1" applyNumberFormat="1" applyFont="1" applyBorder="1"/>
    <xf numFmtId="0" fontId="9" fillId="0" borderId="9" xfId="0" applyFont="1" applyFill="1" applyBorder="1" applyAlignment="1">
      <alignment horizontal="left" vertical="center"/>
    </xf>
    <xf numFmtId="0" fontId="9" fillId="0" borderId="10" xfId="0" applyFont="1" applyFill="1" applyBorder="1" applyAlignment="1">
      <alignment horizontal="left" vertical="center"/>
    </xf>
    <xf numFmtId="0" fontId="9" fillId="0" borderId="10" xfId="0" applyFont="1" applyFill="1" applyBorder="1" applyAlignment="1">
      <alignment horizontal="center" vertical="center"/>
    </xf>
    <xf numFmtId="0" fontId="9" fillId="0" borderId="10" xfId="0" applyFont="1" applyFill="1" applyBorder="1" applyAlignment="1">
      <alignment vertical="center"/>
    </xf>
    <xf numFmtId="0" fontId="9" fillId="0" borderId="14" xfId="0" applyFont="1" applyFill="1" applyBorder="1" applyAlignment="1">
      <alignment horizontal="center" vertical="center"/>
    </xf>
    <xf numFmtId="0" fontId="4" fillId="0" borderId="0" xfId="0" applyFont="1" applyFill="1" applyBorder="1" applyAlignment="1">
      <alignment vertical="center"/>
    </xf>
    <xf numFmtId="0" fontId="9" fillId="0" borderId="10" xfId="0" applyFont="1" applyFill="1" applyBorder="1" applyAlignment="1">
      <alignment horizontal="center" vertical="center"/>
    </xf>
    <xf numFmtId="0" fontId="9" fillId="0" borderId="1" xfId="0" applyFont="1" applyFill="1" applyBorder="1" applyAlignment="1">
      <alignment horizontal="center" vertical="center"/>
    </xf>
    <xf numFmtId="0" fontId="42" fillId="0" borderId="9" xfId="0" applyFont="1" applyFill="1" applyBorder="1" applyAlignment="1" applyProtection="1">
      <alignment horizontal="left"/>
      <protection locked="0"/>
    </xf>
    <xf numFmtId="0" fontId="42" fillId="0" borderId="10" xfId="0" applyFont="1" applyFill="1" applyBorder="1" applyAlignment="1" applyProtection="1">
      <alignment horizontal="left"/>
      <protection locked="0"/>
    </xf>
    <xf numFmtId="0" fontId="42" fillId="0" borderId="6" xfId="0" applyFont="1" applyFill="1" applyBorder="1" applyAlignment="1" applyProtection="1">
      <alignment horizontal="left"/>
      <protection locked="0"/>
    </xf>
    <xf numFmtId="0" fontId="9" fillId="0" borderId="0" xfId="0" applyFont="1" applyFill="1" applyBorder="1" applyAlignment="1">
      <alignment horizontal="center" vertical="center"/>
    </xf>
    <xf numFmtId="0" fontId="13" fillId="0" borderId="9" xfId="0" applyFont="1" applyFill="1" applyBorder="1" applyAlignment="1">
      <alignment horizontal="left" vertical="center"/>
    </xf>
    <xf numFmtId="0" fontId="13" fillId="0" borderId="10" xfId="0" applyFont="1" applyFill="1" applyBorder="1" applyAlignment="1">
      <alignment horizontal="left" vertical="center"/>
    </xf>
    <xf numFmtId="0" fontId="13" fillId="0" borderId="6" xfId="0" applyFont="1" applyFill="1" applyBorder="1" applyAlignment="1">
      <alignment horizontal="left" vertical="center"/>
    </xf>
    <xf numFmtId="0" fontId="13" fillId="0" borderId="56" xfId="0" applyFont="1" applyBorder="1" applyAlignment="1">
      <alignment horizontal="left" vertical="center"/>
    </xf>
    <xf numFmtId="0" fontId="42" fillId="0" borderId="0" xfId="0" quotePrefix="1" applyFont="1" applyFill="1" applyBorder="1" applyAlignment="1">
      <alignment horizontal="left" vertical="center"/>
    </xf>
    <xf numFmtId="0" fontId="14" fillId="0" borderId="0" xfId="0" applyFont="1" applyAlignment="1">
      <alignment horizontal="center"/>
    </xf>
    <xf numFmtId="0" fontId="9" fillId="0" borderId="0" xfId="0" applyFont="1" applyFill="1" applyAlignment="1">
      <alignment horizontal="center" vertical="center"/>
    </xf>
    <xf numFmtId="0" fontId="28" fillId="0" borderId="0" xfId="0" applyFont="1" applyAlignment="1">
      <alignment horizontal="center"/>
    </xf>
    <xf numFmtId="9" fontId="9" fillId="3" borderId="1" xfId="0" applyNumberFormat="1" applyFont="1" applyFill="1" applyBorder="1" applyAlignment="1">
      <alignment horizontal="center" vertical="center"/>
    </xf>
    <xf numFmtId="9" fontId="9" fillId="7" borderId="1" xfId="0" applyNumberFormat="1" applyFont="1" applyFill="1" applyBorder="1" applyAlignment="1">
      <alignment horizontal="center" vertical="center"/>
    </xf>
    <xf numFmtId="0" fontId="9" fillId="0" borderId="10" xfId="0" applyFont="1" applyFill="1" applyBorder="1" applyAlignment="1">
      <alignment vertical="center"/>
    </xf>
    <xf numFmtId="0" fontId="9" fillId="0" borderId="9" xfId="0" applyFont="1" applyFill="1" applyBorder="1" applyAlignment="1" applyProtection="1">
      <alignment horizontal="left"/>
    </xf>
    <xf numFmtId="0" fontId="9" fillId="0" borderId="10" xfId="0" applyFont="1" applyFill="1" applyBorder="1" applyAlignment="1" applyProtection="1">
      <alignment horizontal="left"/>
    </xf>
    <xf numFmtId="0" fontId="9" fillId="0" borderId="6" xfId="0" applyFont="1" applyFill="1" applyBorder="1" applyAlignment="1" applyProtection="1">
      <alignment horizontal="left"/>
    </xf>
    <xf numFmtId="0" fontId="9" fillId="0" borderId="1" xfId="0" applyFont="1" applyFill="1" applyBorder="1" applyAlignment="1">
      <alignment horizontal="center" vertical="center"/>
    </xf>
    <xf numFmtId="0" fontId="9" fillId="0" borderId="9" xfId="0" applyFont="1" applyFill="1" applyBorder="1" applyAlignment="1">
      <alignment horizontal="left" vertical="center"/>
    </xf>
    <xf numFmtId="0" fontId="9" fillId="0" borderId="10" xfId="0" applyFont="1" applyFill="1" applyBorder="1" applyAlignment="1">
      <alignment horizontal="left" vertical="center"/>
    </xf>
    <xf numFmtId="0" fontId="9" fillId="0" borderId="10" xfId="0" applyFont="1" applyFill="1" applyBorder="1" applyAlignment="1">
      <alignment horizontal="center" vertical="center"/>
    </xf>
    <xf numFmtId="0" fontId="9" fillId="0" borderId="6" xfId="0" applyFont="1" applyFill="1" applyBorder="1" applyAlignment="1">
      <alignment horizontal="center" vertical="center"/>
    </xf>
    <xf numFmtId="0" fontId="9" fillId="0" borderId="9" xfId="0" quotePrefix="1" applyFont="1" applyFill="1" applyBorder="1" applyAlignment="1">
      <alignment horizontal="left" vertical="center"/>
    </xf>
    <xf numFmtId="0" fontId="9" fillId="0" borderId="10" xfId="0" quotePrefix="1" applyFont="1" applyFill="1" applyBorder="1" applyAlignment="1">
      <alignment horizontal="left" vertical="center"/>
    </xf>
    <xf numFmtId="0" fontId="9" fillId="0" borderId="6" xfId="0" quotePrefix="1" applyFont="1" applyFill="1" applyBorder="1" applyAlignment="1">
      <alignment horizontal="left" vertical="center"/>
    </xf>
    <xf numFmtId="0" fontId="9" fillId="0" borderId="9" xfId="0" quotePrefix="1" applyFont="1" applyFill="1" applyBorder="1" applyAlignment="1">
      <alignment horizontal="left" vertical="center"/>
    </xf>
    <xf numFmtId="0" fontId="9" fillId="0" borderId="10" xfId="0" quotePrefix="1" applyFont="1" applyFill="1" applyBorder="1" applyAlignment="1">
      <alignment horizontal="left" vertical="center"/>
    </xf>
    <xf numFmtId="0" fontId="9" fillId="0" borderId="6" xfId="0" quotePrefix="1" applyFont="1" applyFill="1" applyBorder="1" applyAlignment="1">
      <alignment horizontal="left" vertical="center"/>
    </xf>
    <xf numFmtId="0" fontId="9" fillId="0" borderId="56" xfId="0" applyFont="1" applyFill="1" applyBorder="1" applyAlignment="1">
      <alignment horizontal="center" vertical="center"/>
    </xf>
    <xf numFmtId="0" fontId="4" fillId="0" borderId="11" xfId="0" quotePrefix="1" applyFont="1" applyFill="1" applyBorder="1" applyAlignment="1">
      <alignment horizontal="center" vertical="center"/>
    </xf>
    <xf numFmtId="0" fontId="9" fillId="0" borderId="8" xfId="0" applyFont="1" applyBorder="1" applyAlignment="1">
      <alignment horizontal="center" vertical="center"/>
    </xf>
    <xf numFmtId="0" fontId="9" fillId="0" borderId="10" xfId="0" applyFont="1" applyFill="1" applyBorder="1" applyAlignment="1">
      <alignment horizontal="center" vertical="center"/>
    </xf>
    <xf numFmtId="0" fontId="9" fillId="0" borderId="9" xfId="0" quotePrefix="1" applyFont="1" applyFill="1" applyBorder="1" applyAlignment="1">
      <alignment horizontal="left" vertical="center"/>
    </xf>
    <xf numFmtId="0" fontId="9" fillId="0" borderId="10" xfId="0" quotePrefix="1" applyFont="1" applyFill="1" applyBorder="1" applyAlignment="1">
      <alignment horizontal="left" vertical="center"/>
    </xf>
    <xf numFmtId="0" fontId="9" fillId="0" borderId="6" xfId="0" quotePrefix="1" applyFont="1" applyFill="1" applyBorder="1" applyAlignment="1">
      <alignment horizontal="left" vertical="center"/>
    </xf>
    <xf numFmtId="0" fontId="9" fillId="0" borderId="1" xfId="0" applyFont="1" applyFill="1" applyBorder="1" applyAlignment="1">
      <alignment horizontal="center" vertical="center"/>
    </xf>
    <xf numFmtId="0" fontId="14" fillId="0" borderId="3" xfId="0" applyFont="1" applyBorder="1" applyAlignment="1">
      <alignment horizontal="left" vertical="center"/>
    </xf>
    <xf numFmtId="0" fontId="9" fillId="0" borderId="1" xfId="0" applyFont="1" applyFill="1" applyBorder="1" applyAlignment="1">
      <alignment horizontal="center" vertical="center"/>
    </xf>
    <xf numFmtId="0" fontId="0" fillId="0" borderId="40" xfId="0" applyFont="1" applyBorder="1" applyAlignment="1" applyProtection="1">
      <alignment horizontal="center" vertical="center"/>
      <protection locked="0"/>
    </xf>
    <xf numFmtId="0" fontId="0" fillId="0" borderId="41" xfId="0" applyFont="1" applyBorder="1" applyAlignment="1" applyProtection="1">
      <alignment horizontal="center" vertical="center"/>
      <protection locked="0"/>
    </xf>
    <xf numFmtId="0" fontId="0" fillId="0" borderId="42" xfId="0" applyFont="1" applyBorder="1" applyAlignment="1" applyProtection="1">
      <alignment horizontal="center" vertical="center"/>
      <protection locked="0"/>
    </xf>
    <xf numFmtId="0" fontId="0" fillId="0" borderId="37" xfId="0" applyFont="1" applyBorder="1" applyAlignment="1" applyProtection="1">
      <alignment horizontal="center" vertical="center"/>
      <protection locked="0"/>
    </xf>
    <xf numFmtId="0" fontId="0" fillId="0" borderId="43" xfId="0" applyFont="1" applyBorder="1" applyAlignment="1" applyProtection="1">
      <alignment horizontal="center" vertical="center"/>
      <protection locked="0"/>
    </xf>
    <xf numFmtId="0" fontId="9" fillId="0" borderId="46" xfId="0" applyFont="1" applyBorder="1" applyAlignment="1" applyProtection="1">
      <alignment horizontal="center" vertical="center"/>
      <protection locked="0"/>
    </xf>
    <xf numFmtId="0" fontId="9" fillId="0" borderId="44" xfId="0" applyFont="1" applyBorder="1" applyAlignment="1" applyProtection="1">
      <alignment horizontal="center" vertical="center"/>
      <protection locked="0"/>
    </xf>
    <xf numFmtId="0" fontId="9" fillId="0" borderId="58" xfId="0" applyFont="1" applyBorder="1" applyAlignment="1" applyProtection="1">
      <alignment horizontal="center" vertical="center"/>
      <protection locked="0"/>
    </xf>
    <xf numFmtId="0" fontId="9" fillId="0" borderId="9" xfId="0" applyFont="1" applyFill="1" applyBorder="1" applyAlignment="1" applyProtection="1">
      <alignment horizontal="left" vertical="center"/>
      <protection locked="0"/>
    </xf>
    <xf numFmtId="0" fontId="9" fillId="0" borderId="10" xfId="0" applyFont="1" applyFill="1" applyBorder="1" applyAlignment="1" applyProtection="1">
      <alignment horizontal="left" vertical="center"/>
      <protection locked="0"/>
    </xf>
    <xf numFmtId="0" fontId="9" fillId="0" borderId="6" xfId="0" applyFont="1" applyFill="1" applyBorder="1" applyAlignment="1" applyProtection="1">
      <alignment horizontal="left" vertical="center"/>
      <protection locked="0"/>
    </xf>
    <xf numFmtId="0" fontId="44" fillId="0" borderId="44" xfId="0" applyFont="1" applyBorder="1" applyAlignment="1" applyProtection="1">
      <alignment horizontal="center" vertical="center"/>
      <protection locked="0"/>
    </xf>
    <xf numFmtId="0" fontId="13" fillId="0" borderId="44" xfId="0" applyFont="1" applyBorder="1" applyAlignment="1" applyProtection="1">
      <alignment horizontal="center" vertical="center"/>
      <protection locked="0"/>
    </xf>
    <xf numFmtId="0" fontId="4" fillId="0" borderId="44" xfId="0" applyFont="1" applyBorder="1" applyAlignment="1" applyProtection="1">
      <alignment horizontal="center" vertical="center"/>
      <protection locked="0"/>
    </xf>
    <xf numFmtId="0" fontId="4" fillId="0" borderId="45" xfId="0" applyFont="1" applyBorder="1" applyAlignment="1" applyProtection="1">
      <alignment horizontal="center" vertical="center"/>
      <protection locked="0"/>
    </xf>
    <xf numFmtId="0" fontId="6" fillId="0" borderId="0" xfId="0" applyFont="1" applyBorder="1" applyAlignment="1">
      <alignment horizontal="center" vertical="top" wrapText="1"/>
    </xf>
    <xf numFmtId="0" fontId="0" fillId="0" borderId="0" xfId="0" applyFont="1" applyBorder="1" applyAlignment="1">
      <alignment horizontal="left" vertical="top" wrapText="1"/>
    </xf>
    <xf numFmtId="0" fontId="26" fillId="0" borderId="0" xfId="0" applyFont="1" applyBorder="1" applyAlignment="1">
      <alignment horizontal="center" vertical="center"/>
    </xf>
    <xf numFmtId="0" fontId="27" fillId="0" borderId="0" xfId="0" applyFont="1" applyBorder="1" applyAlignment="1">
      <alignment horizontal="center" vertical="center"/>
    </xf>
    <xf numFmtId="0" fontId="26" fillId="0" borderId="0" xfId="0" applyFont="1" applyBorder="1" applyAlignment="1">
      <alignment horizontal="center" vertical="center" wrapText="1"/>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0" fillId="0" borderId="0" xfId="0" applyBorder="1" applyAlignment="1">
      <alignment horizontal="left" vertical="top" wrapText="1"/>
    </xf>
    <xf numFmtId="0" fontId="0" fillId="0" borderId="51" xfId="0" applyBorder="1" applyAlignment="1">
      <alignment horizontal="center"/>
    </xf>
    <xf numFmtId="0" fontId="4" fillId="4" borderId="0" xfId="0" applyFont="1" applyFill="1" applyBorder="1" applyAlignment="1">
      <alignment horizontal="center" vertical="center"/>
    </xf>
    <xf numFmtId="0" fontId="4" fillId="12" borderId="0" xfId="0" applyFont="1" applyFill="1" applyBorder="1" applyAlignment="1">
      <alignment horizontal="center" vertical="center"/>
    </xf>
    <xf numFmtId="0" fontId="8" fillId="0" borderId="0" xfId="0" applyFont="1" applyBorder="1" applyAlignment="1">
      <alignment horizontal="left" vertical="center"/>
    </xf>
    <xf numFmtId="0" fontId="67" fillId="0" borderId="0" xfId="0" applyFont="1" applyBorder="1" applyAlignment="1">
      <alignment horizontal="center" vertical="center" wrapText="1"/>
    </xf>
    <xf numFmtId="0" fontId="4" fillId="15" borderId="0" xfId="0" applyFont="1" applyFill="1" applyBorder="1" applyAlignment="1">
      <alignment horizontal="center" vertical="center"/>
    </xf>
    <xf numFmtId="0" fontId="4" fillId="13" borderId="0" xfId="0" applyFont="1" applyFill="1" applyBorder="1" applyAlignment="1">
      <alignment horizontal="center" vertical="center"/>
    </xf>
    <xf numFmtId="0" fontId="4" fillId="14" borderId="0" xfId="0" applyFont="1" applyFill="1" applyBorder="1" applyAlignment="1">
      <alignment horizontal="center" vertical="center"/>
    </xf>
    <xf numFmtId="0" fontId="4" fillId="11" borderId="0" xfId="0" applyFont="1" applyFill="1" applyBorder="1" applyAlignment="1">
      <alignment horizontal="center" vertical="center"/>
    </xf>
    <xf numFmtId="0" fontId="29" fillId="0" borderId="48" xfId="0" applyFont="1" applyBorder="1" applyAlignment="1" applyProtection="1">
      <alignment horizontal="left" vertical="center"/>
      <protection locked="0"/>
    </xf>
    <xf numFmtId="0" fontId="29" fillId="0" borderId="73" xfId="0" applyFont="1" applyBorder="1" applyAlignment="1">
      <alignment horizontal="left" vertical="center"/>
    </xf>
    <xf numFmtId="0" fontId="0" fillId="0" borderId="3" xfId="0" applyFont="1" applyFill="1" applyBorder="1" applyAlignment="1">
      <alignment horizontal="right"/>
    </xf>
    <xf numFmtId="0" fontId="0" fillId="0" borderId="34" xfId="0" applyFont="1" applyBorder="1" applyAlignment="1" applyProtection="1">
      <alignment horizontal="center" vertical="center"/>
      <protection locked="0"/>
    </xf>
    <xf numFmtId="0" fontId="0" fillId="0" borderId="35" xfId="0" applyFont="1" applyBorder="1" applyAlignment="1" applyProtection="1">
      <alignment horizontal="center" vertical="center"/>
      <protection locked="0"/>
    </xf>
    <xf numFmtId="0" fontId="0" fillId="0" borderId="38" xfId="0" applyFont="1" applyBorder="1" applyAlignment="1" applyProtection="1">
      <alignment horizontal="center" vertical="center"/>
      <protection locked="0"/>
    </xf>
    <xf numFmtId="0" fontId="0" fillId="0" borderId="31" xfId="0" applyFont="1" applyBorder="1" applyAlignment="1">
      <alignment horizontal="center" vertical="center"/>
    </xf>
    <xf numFmtId="0" fontId="0" fillId="0" borderId="18" xfId="0" applyFont="1" applyBorder="1" applyAlignment="1">
      <alignment horizontal="center" vertical="center"/>
    </xf>
    <xf numFmtId="0" fontId="0" fillId="0" borderId="29" xfId="0" applyFont="1" applyBorder="1" applyAlignment="1">
      <alignment horizontal="center" vertical="center"/>
    </xf>
    <xf numFmtId="0" fontId="0" fillId="0" borderId="32" xfId="0" applyFont="1" applyBorder="1" applyAlignment="1">
      <alignment horizontal="center" vertical="center"/>
    </xf>
    <xf numFmtId="0" fontId="0" fillId="0" borderId="29" xfId="0" applyFont="1" applyBorder="1" applyAlignment="1">
      <alignment horizontal="left" vertical="center" indent="2"/>
    </xf>
    <xf numFmtId="0" fontId="0" fillId="0" borderId="32" xfId="0" applyFont="1" applyBorder="1" applyAlignment="1">
      <alignment horizontal="left" vertical="center" indent="2"/>
    </xf>
    <xf numFmtId="0" fontId="0" fillId="0" borderId="18" xfId="0" applyFont="1" applyBorder="1" applyAlignment="1">
      <alignment horizontal="left" vertical="center" indent="2"/>
    </xf>
    <xf numFmtId="0" fontId="4" fillId="0" borderId="29" xfId="0" applyFont="1" applyBorder="1" applyAlignment="1">
      <alignment horizontal="center" vertical="center"/>
    </xf>
    <xf numFmtId="0" fontId="4" fillId="0" borderId="32" xfId="0" applyFont="1" applyBorder="1" applyAlignment="1">
      <alignment horizontal="center" vertical="center"/>
    </xf>
    <xf numFmtId="0" fontId="4" fillId="0" borderId="18" xfId="0" applyFont="1" applyBorder="1" applyAlignment="1">
      <alignment horizontal="center" vertical="center"/>
    </xf>
    <xf numFmtId="0" fontId="4" fillId="0" borderId="33" xfId="0" applyFont="1" applyBorder="1" applyAlignment="1">
      <alignment horizontal="center" vertical="center"/>
    </xf>
    <xf numFmtId="0" fontId="0" fillId="0" borderId="39" xfId="0" quotePrefix="1" applyFont="1" applyBorder="1" applyAlignment="1" applyProtection="1">
      <alignment horizontal="center" vertical="center"/>
      <protection locked="0"/>
    </xf>
    <xf numFmtId="0" fontId="0" fillId="0" borderId="36" xfId="0" applyFont="1" applyBorder="1" applyAlignment="1" applyProtection="1">
      <alignment horizontal="center" vertical="center"/>
      <protection locked="0"/>
    </xf>
    <xf numFmtId="0" fontId="0" fillId="0" borderId="3" xfId="0" quotePrefix="1" applyFont="1" applyFill="1" applyBorder="1" applyAlignment="1" applyProtection="1">
      <alignment horizontal="left"/>
      <protection locked="0"/>
    </xf>
    <xf numFmtId="0" fontId="0" fillId="0" borderId="4" xfId="0" quotePrefix="1" applyFont="1" applyFill="1" applyBorder="1" applyAlignment="1" applyProtection="1">
      <alignment horizontal="left"/>
      <protection locked="0"/>
    </xf>
    <xf numFmtId="0" fontId="0" fillId="0" borderId="17"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24"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28" fillId="0" borderId="2" xfId="0" applyFont="1" applyBorder="1" applyAlignment="1" applyProtection="1">
      <alignment horizontal="center" vertical="center"/>
      <protection locked="0"/>
    </xf>
    <xf numFmtId="0" fontId="28" fillId="0" borderId="3" xfId="0" applyFont="1" applyBorder="1" applyAlignment="1" applyProtection="1">
      <alignment horizontal="center" vertical="center"/>
      <protection locked="0"/>
    </xf>
    <xf numFmtId="0" fontId="28" fillId="0" borderId="4" xfId="0" applyFont="1" applyBorder="1" applyAlignment="1" applyProtection="1">
      <alignment horizontal="center" vertical="center"/>
      <protection locked="0"/>
    </xf>
    <xf numFmtId="0" fontId="67" fillId="0" borderId="2" xfId="0" applyFont="1" applyBorder="1" applyAlignment="1">
      <alignment horizontal="center" vertical="center" wrapText="1"/>
    </xf>
    <xf numFmtId="0" fontId="67" fillId="0" borderId="3" xfId="0" applyFont="1" applyBorder="1" applyAlignment="1">
      <alignment horizontal="center" vertical="center" wrapText="1"/>
    </xf>
    <xf numFmtId="0" fontId="67" fillId="0" borderId="4" xfId="0" applyFont="1" applyBorder="1" applyAlignment="1">
      <alignment horizontal="center" vertical="center" wrapText="1"/>
    </xf>
    <xf numFmtId="0" fontId="0" fillId="0" borderId="30" xfId="0" applyFont="1" applyBorder="1" applyAlignment="1" applyProtection="1">
      <alignment horizontal="center" vertical="center"/>
      <protection locked="0"/>
    </xf>
    <xf numFmtId="0" fontId="0" fillId="0" borderId="27" xfId="0" applyFont="1" applyBorder="1" applyAlignment="1" applyProtection="1">
      <alignment horizontal="center" vertical="center"/>
      <protection locked="0"/>
    </xf>
    <xf numFmtId="0" fontId="0" fillId="0" borderId="26" xfId="0" applyFont="1" applyBorder="1" applyAlignment="1" applyProtection="1">
      <alignment horizontal="center" vertical="center"/>
      <protection locked="0"/>
    </xf>
    <xf numFmtId="0" fontId="0" fillId="0" borderId="28" xfId="0" applyFont="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9" fillId="4" borderId="10" xfId="0" applyNumberFormat="1" applyFont="1" applyFill="1" applyBorder="1" applyAlignment="1" applyProtection="1">
      <alignment horizontal="center" vertical="center"/>
      <protection locked="0"/>
    </xf>
    <xf numFmtId="0" fontId="9" fillId="4" borderId="6" xfId="0" applyNumberFormat="1" applyFont="1" applyFill="1" applyBorder="1" applyAlignment="1" applyProtection="1">
      <alignment horizontal="center" vertical="center"/>
      <protection locked="0"/>
    </xf>
    <xf numFmtId="0" fontId="9" fillId="15" borderId="10" xfId="0" applyFont="1" applyFill="1" applyBorder="1" applyAlignment="1" applyProtection="1">
      <alignment horizontal="center" vertical="center"/>
      <protection locked="0"/>
    </xf>
    <xf numFmtId="0" fontId="9" fillId="15" borderId="6" xfId="0" applyFont="1" applyFill="1" applyBorder="1" applyAlignment="1" applyProtection="1">
      <alignment horizontal="center" vertical="center"/>
      <protection locked="0"/>
    </xf>
    <xf numFmtId="0" fontId="9" fillId="0" borderId="9" xfId="0" applyFont="1" applyFill="1" applyBorder="1" applyAlignment="1" applyProtection="1">
      <alignment horizontal="left" vertical="center"/>
      <protection locked="0"/>
    </xf>
    <xf numFmtId="0" fontId="9" fillId="0" borderId="10" xfId="0" applyFont="1" applyFill="1" applyBorder="1" applyAlignment="1" applyProtection="1">
      <alignment horizontal="left" vertical="center"/>
      <protection locked="0"/>
    </xf>
    <xf numFmtId="0" fontId="9" fillId="0" borderId="6" xfId="0" applyFont="1" applyFill="1" applyBorder="1" applyAlignment="1" applyProtection="1">
      <alignment horizontal="left" vertical="center"/>
      <protection locked="0"/>
    </xf>
    <xf numFmtId="0" fontId="9" fillId="0" borderId="9" xfId="0" applyFont="1" applyFill="1" applyBorder="1" applyAlignment="1">
      <alignment horizontal="left" vertical="center"/>
    </xf>
    <xf numFmtId="0" fontId="9" fillId="0" borderId="10" xfId="0" applyFont="1" applyFill="1" applyBorder="1" applyAlignment="1">
      <alignment horizontal="left" vertical="center"/>
    </xf>
    <xf numFmtId="0" fontId="9" fillId="0" borderId="6" xfId="0" applyFont="1" applyFill="1" applyBorder="1" applyAlignment="1">
      <alignment horizontal="left" vertical="center"/>
    </xf>
    <xf numFmtId="0" fontId="9" fillId="15" borderId="55" xfId="0" applyFont="1" applyFill="1" applyBorder="1" applyAlignment="1" applyProtection="1">
      <alignment horizontal="center" vertical="center"/>
      <protection locked="0"/>
    </xf>
    <xf numFmtId="0" fontId="9" fillId="15" borderId="56" xfId="0" applyFont="1" applyFill="1" applyBorder="1" applyAlignment="1" applyProtection="1">
      <alignment horizontal="center" vertical="center"/>
      <protection locked="0"/>
    </xf>
    <xf numFmtId="0" fontId="9" fillId="15" borderId="57" xfId="0" applyFont="1" applyFill="1" applyBorder="1" applyAlignment="1" applyProtection="1">
      <alignment horizontal="center" vertical="center"/>
      <protection locked="0"/>
    </xf>
    <xf numFmtId="0" fontId="9" fillId="15" borderId="8" xfId="0" applyFont="1" applyFill="1" applyBorder="1" applyAlignment="1" applyProtection="1">
      <alignment horizontal="center" vertical="center"/>
      <protection locked="0"/>
    </xf>
    <xf numFmtId="0" fontId="9" fillId="15" borderId="11" xfId="0" applyFont="1" applyFill="1" applyBorder="1" applyAlignment="1" applyProtection="1">
      <alignment horizontal="center" vertical="center"/>
      <protection locked="0"/>
    </xf>
    <xf numFmtId="0" fontId="9" fillId="15" borderId="5" xfId="0" applyFont="1" applyFill="1" applyBorder="1" applyAlignment="1" applyProtection="1">
      <alignment horizontal="center" vertical="center"/>
      <protection locked="0"/>
    </xf>
    <xf numFmtId="0" fontId="9" fillId="0" borderId="9"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6" xfId="0" applyFont="1" applyFill="1" applyBorder="1" applyAlignment="1">
      <alignment horizontal="center" vertical="center"/>
    </xf>
    <xf numFmtId="0" fontId="9" fillId="15" borderId="9" xfId="0" applyFont="1" applyFill="1" applyBorder="1" applyAlignment="1" applyProtection="1">
      <alignment horizontal="center" vertical="center"/>
      <protection locked="0"/>
    </xf>
    <xf numFmtId="0" fontId="45" fillId="0" borderId="55" xfId="0" applyFont="1" applyFill="1" applyBorder="1" applyAlignment="1">
      <alignment horizontal="left" vertical="center" wrapText="1"/>
    </xf>
    <xf numFmtId="0" fontId="45" fillId="0" borderId="56" xfId="0" applyFont="1" applyFill="1" applyBorder="1" applyAlignment="1">
      <alignment horizontal="left" vertical="center" wrapText="1"/>
    </xf>
    <xf numFmtId="0" fontId="45" fillId="0" borderId="8" xfId="0" applyFont="1" applyFill="1" applyBorder="1" applyAlignment="1">
      <alignment horizontal="left" vertical="center" wrapText="1"/>
    </xf>
    <xf numFmtId="0" fontId="45" fillId="0" borderId="11" xfId="0" applyFont="1" applyFill="1" applyBorder="1" applyAlignment="1">
      <alignment horizontal="left" vertical="center" wrapText="1"/>
    </xf>
    <xf numFmtId="0" fontId="9" fillId="2" borderId="9" xfId="0" applyFont="1" applyFill="1" applyBorder="1" applyAlignment="1">
      <alignment horizontal="left" vertical="center"/>
    </xf>
    <xf numFmtId="0" fontId="9" fillId="2" borderId="10" xfId="0" applyFont="1" applyFill="1" applyBorder="1" applyAlignment="1">
      <alignment horizontal="left" vertical="center"/>
    </xf>
    <xf numFmtId="0" fontId="47" fillId="2" borderId="10" xfId="0" applyFont="1" applyFill="1" applyBorder="1" applyAlignment="1">
      <alignment horizontal="left" vertical="center"/>
    </xf>
    <xf numFmtId="49" fontId="9" fillId="15" borderId="10" xfId="0" quotePrefix="1" applyNumberFormat="1" applyFont="1" applyFill="1" applyBorder="1" applyAlignment="1" applyProtection="1">
      <alignment horizontal="center" vertical="center"/>
      <protection locked="0"/>
    </xf>
    <xf numFmtId="49" fontId="9" fillId="15" borderId="6" xfId="0" quotePrefix="1" applyNumberFormat="1" applyFont="1" applyFill="1" applyBorder="1" applyAlignment="1" applyProtection="1">
      <alignment horizontal="center" vertical="center"/>
      <protection locked="0"/>
    </xf>
    <xf numFmtId="0" fontId="9" fillId="15" borderId="10" xfId="0" quotePrefix="1" applyNumberFormat="1" applyFont="1" applyFill="1" applyBorder="1" applyAlignment="1" applyProtection="1">
      <alignment horizontal="center" vertical="center"/>
      <protection locked="0"/>
    </xf>
    <xf numFmtId="0" fontId="9" fillId="15" borderId="6" xfId="0" quotePrefix="1" applyNumberFormat="1" applyFont="1" applyFill="1" applyBorder="1" applyAlignment="1" applyProtection="1">
      <alignment horizontal="center" vertical="center"/>
      <protection locked="0"/>
    </xf>
    <xf numFmtId="0" fontId="9" fillId="15" borderId="9" xfId="0" quotePrefix="1" applyNumberFormat="1" applyFont="1" applyFill="1" applyBorder="1" applyAlignment="1" applyProtection="1">
      <alignment horizontal="center" vertical="center"/>
      <protection locked="0"/>
    </xf>
    <xf numFmtId="0" fontId="9" fillId="12" borderId="9" xfId="0" quotePrefix="1" applyNumberFormat="1" applyFont="1" applyFill="1" applyBorder="1" applyAlignment="1" applyProtection="1">
      <alignment horizontal="center" vertical="center"/>
      <protection locked="0"/>
    </xf>
    <xf numFmtId="0" fontId="9" fillId="12" borderId="10" xfId="0" quotePrefix="1" applyNumberFormat="1" applyFont="1" applyFill="1" applyBorder="1" applyAlignment="1" applyProtection="1">
      <alignment horizontal="center" vertical="center"/>
      <protection locked="0"/>
    </xf>
    <xf numFmtId="0" fontId="9" fillId="12" borderId="6" xfId="0" quotePrefix="1" applyNumberFormat="1" applyFont="1" applyFill="1" applyBorder="1" applyAlignment="1" applyProtection="1">
      <alignment horizontal="center" vertical="center"/>
      <protection locked="0"/>
    </xf>
    <xf numFmtId="0" fontId="9" fillId="6" borderId="9" xfId="0" quotePrefix="1" applyNumberFormat="1" applyFont="1" applyFill="1" applyBorder="1" applyAlignment="1">
      <alignment horizontal="center" vertical="center"/>
    </xf>
    <xf numFmtId="0" fontId="9" fillId="6" borderId="10" xfId="0" quotePrefix="1" applyNumberFormat="1" applyFont="1" applyFill="1" applyBorder="1" applyAlignment="1">
      <alignment horizontal="center" vertical="center"/>
    </xf>
    <xf numFmtId="0" fontId="9" fillId="6" borderId="6" xfId="0" quotePrefix="1" applyNumberFormat="1" applyFont="1" applyFill="1" applyBorder="1" applyAlignment="1">
      <alignment horizontal="center" vertical="center"/>
    </xf>
    <xf numFmtId="49" fontId="9" fillId="0" borderId="9" xfId="0" quotePrefix="1" applyNumberFormat="1" applyFont="1" applyFill="1" applyBorder="1" applyAlignment="1">
      <alignment horizontal="center" vertical="center"/>
    </xf>
    <xf numFmtId="49" fontId="9" fillId="0" borderId="10" xfId="0" quotePrefix="1" applyNumberFormat="1" applyFont="1" applyFill="1" applyBorder="1" applyAlignment="1">
      <alignment horizontal="center" vertical="center"/>
    </xf>
    <xf numFmtId="49" fontId="9" fillId="0" borderId="6" xfId="0" quotePrefix="1" applyNumberFormat="1" applyFont="1" applyFill="1" applyBorder="1" applyAlignment="1">
      <alignment horizontal="center" vertical="center"/>
    </xf>
    <xf numFmtId="0" fontId="9" fillId="0" borderId="9" xfId="0" applyNumberFormat="1" applyFont="1" applyFill="1" applyBorder="1" applyAlignment="1">
      <alignment horizontal="center" vertical="center"/>
    </xf>
    <xf numFmtId="0" fontId="9" fillId="0" borderId="10" xfId="0" applyNumberFormat="1" applyFont="1" applyFill="1" applyBorder="1" applyAlignment="1">
      <alignment horizontal="center" vertical="center"/>
    </xf>
    <xf numFmtId="0" fontId="9" fillId="0" borderId="6" xfId="0" applyNumberFormat="1" applyFont="1" applyFill="1" applyBorder="1" applyAlignment="1">
      <alignment horizontal="center" vertical="center"/>
    </xf>
    <xf numFmtId="0" fontId="14" fillId="0" borderId="3" xfId="0" applyFont="1" applyBorder="1" applyAlignment="1">
      <alignment horizontal="left" vertical="center"/>
    </xf>
    <xf numFmtId="0" fontId="14" fillId="0" borderId="3" xfId="0" quotePrefix="1" applyFont="1" applyBorder="1" applyAlignment="1" applyProtection="1">
      <alignment horizontal="left" vertical="center"/>
      <protection locked="0"/>
    </xf>
    <xf numFmtId="0" fontId="14" fillId="0" borderId="4" xfId="0" quotePrefix="1" applyFont="1" applyBorder="1" applyAlignment="1" applyProtection="1">
      <alignment horizontal="left" vertical="center"/>
      <protection locked="0"/>
    </xf>
    <xf numFmtId="0" fontId="9" fillId="15" borderId="1" xfId="0" applyFont="1" applyFill="1" applyBorder="1" applyAlignment="1" applyProtection="1">
      <alignment horizontal="center" vertical="center"/>
      <protection locked="0"/>
    </xf>
    <xf numFmtId="0" fontId="9" fillId="12" borderId="10" xfId="0" applyNumberFormat="1" applyFont="1" applyFill="1" applyBorder="1" applyAlignment="1">
      <alignment horizontal="center" vertical="center"/>
    </xf>
    <xf numFmtId="0" fontId="9" fillId="12" borderId="6" xfId="0" applyNumberFormat="1" applyFont="1" applyFill="1" applyBorder="1" applyAlignment="1">
      <alignment horizontal="center" vertical="center"/>
    </xf>
    <xf numFmtId="0" fontId="14" fillId="0" borderId="3" xfId="0" applyFont="1" applyBorder="1" applyAlignment="1" applyProtection="1">
      <alignment horizontal="left" vertical="center"/>
      <protection locked="0"/>
    </xf>
    <xf numFmtId="0" fontId="9" fillId="13" borderId="10" xfId="0" applyFont="1" applyFill="1" applyBorder="1" applyAlignment="1" applyProtection="1">
      <alignment horizontal="center" vertical="center"/>
      <protection locked="0"/>
    </xf>
    <xf numFmtId="0" fontId="9" fillId="13" borderId="6" xfId="0" applyFont="1" applyFill="1" applyBorder="1" applyAlignment="1" applyProtection="1">
      <alignment horizontal="center" vertical="center"/>
      <protection locked="0"/>
    </xf>
    <xf numFmtId="0" fontId="9" fillId="15" borderId="10" xfId="0" applyFont="1" applyFill="1" applyBorder="1" applyAlignment="1" applyProtection="1">
      <alignment horizontal="center" vertical="center" wrapText="1"/>
      <protection locked="0"/>
    </xf>
    <xf numFmtId="0" fontId="9" fillId="12" borderId="9" xfId="0" applyNumberFormat="1" applyFont="1" applyFill="1" applyBorder="1" applyAlignment="1">
      <alignment horizontal="center" vertical="center"/>
    </xf>
    <xf numFmtId="0" fontId="9" fillId="0" borderId="9" xfId="0" applyFont="1" applyBorder="1" applyAlignment="1">
      <alignment horizontal="left"/>
    </xf>
    <xf numFmtId="0" fontId="9" fillId="0" borderId="10" xfId="0" applyFont="1" applyBorder="1" applyAlignment="1">
      <alignment horizontal="left"/>
    </xf>
    <xf numFmtId="164" fontId="9" fillId="12" borderId="9" xfId="0" applyNumberFormat="1" applyFont="1" applyFill="1" applyBorder="1" applyAlignment="1">
      <alignment horizontal="center" vertical="center"/>
    </xf>
    <xf numFmtId="164" fontId="9" fillId="12" borderId="10" xfId="0" applyNumberFormat="1" applyFont="1" applyFill="1" applyBorder="1" applyAlignment="1">
      <alignment horizontal="center" vertical="center"/>
    </xf>
    <xf numFmtId="164" fontId="9" fillId="12" borderId="6" xfId="0" applyNumberFormat="1" applyFont="1" applyFill="1" applyBorder="1" applyAlignment="1">
      <alignment horizontal="center" vertical="center"/>
    </xf>
    <xf numFmtId="0" fontId="9" fillId="12" borderId="9" xfId="0" quotePrefix="1" applyNumberFormat="1" applyFont="1" applyFill="1" applyBorder="1" applyAlignment="1">
      <alignment horizontal="center" vertical="center"/>
    </xf>
    <xf numFmtId="0" fontId="9" fillId="12" borderId="10" xfId="0" quotePrefix="1" applyNumberFormat="1" applyFont="1" applyFill="1" applyBorder="1" applyAlignment="1">
      <alignment horizontal="center" vertical="center"/>
    </xf>
    <xf numFmtId="0" fontId="9" fillId="12" borderId="6" xfId="0" quotePrefix="1" applyNumberFormat="1" applyFont="1" applyFill="1" applyBorder="1" applyAlignment="1">
      <alignment horizontal="center" vertical="center"/>
    </xf>
    <xf numFmtId="0" fontId="9" fillId="6" borderId="59" xfId="0" applyFont="1" applyFill="1" applyBorder="1" applyAlignment="1">
      <alignment horizontal="center" vertical="center"/>
    </xf>
    <xf numFmtId="0" fontId="9" fillId="6" borderId="60" xfId="0" applyFont="1" applyFill="1" applyBorder="1" applyAlignment="1">
      <alignment horizontal="center" vertical="center"/>
    </xf>
    <xf numFmtId="0" fontId="9" fillId="12" borderId="55" xfId="0" applyNumberFormat="1" applyFont="1" applyFill="1" applyBorder="1" applyAlignment="1">
      <alignment horizontal="center" vertical="center"/>
    </xf>
    <xf numFmtId="0" fontId="9" fillId="12" borderId="56" xfId="0" applyNumberFormat="1" applyFont="1" applyFill="1" applyBorder="1" applyAlignment="1">
      <alignment horizontal="center" vertical="center"/>
    </xf>
    <xf numFmtId="0" fontId="9" fillId="12" borderId="57" xfId="0" applyNumberFormat="1" applyFont="1" applyFill="1" applyBorder="1" applyAlignment="1">
      <alignment horizontal="center" vertical="center"/>
    </xf>
    <xf numFmtId="0" fontId="9" fillId="12" borderId="8" xfId="0" applyNumberFormat="1" applyFont="1" applyFill="1" applyBorder="1" applyAlignment="1">
      <alignment horizontal="center" vertical="center"/>
    </xf>
    <xf numFmtId="0" fontId="9" fillId="12" borderId="11" xfId="0" applyNumberFormat="1" applyFont="1" applyFill="1" applyBorder="1" applyAlignment="1">
      <alignment horizontal="center" vertical="center"/>
    </xf>
    <xf numFmtId="0" fontId="9" fillId="12" borderId="5" xfId="0" applyNumberFormat="1" applyFont="1" applyFill="1" applyBorder="1" applyAlignment="1">
      <alignment horizontal="center" vertical="center"/>
    </xf>
    <xf numFmtId="0" fontId="9" fillId="6" borderId="61" xfId="0" applyFont="1" applyFill="1" applyBorder="1" applyAlignment="1">
      <alignment horizontal="center" vertical="center"/>
    </xf>
    <xf numFmtId="49" fontId="9" fillId="14" borderId="10" xfId="0" quotePrefix="1" applyNumberFormat="1" applyFont="1" applyFill="1" applyBorder="1" applyAlignment="1" applyProtection="1">
      <alignment horizontal="center" vertical="center"/>
      <protection locked="0"/>
    </xf>
    <xf numFmtId="49" fontId="9" fillId="14" borderId="6" xfId="0" quotePrefix="1" applyNumberFormat="1" applyFont="1" applyFill="1" applyBorder="1" applyAlignment="1" applyProtection="1">
      <alignment horizontal="center" vertical="center"/>
      <protection locked="0"/>
    </xf>
    <xf numFmtId="0" fontId="9" fillId="0" borderId="10" xfId="0" quotePrefix="1" applyNumberFormat="1" applyFont="1" applyFill="1" applyBorder="1" applyAlignment="1">
      <alignment horizontal="center" vertical="center"/>
    </xf>
    <xf numFmtId="0" fontId="9" fillId="0" borderId="6" xfId="0" quotePrefix="1" applyNumberFormat="1" applyFont="1" applyFill="1" applyBorder="1" applyAlignment="1">
      <alignment horizontal="center" vertical="center"/>
    </xf>
    <xf numFmtId="0" fontId="41" fillId="0" borderId="3" xfId="0" applyFont="1" applyBorder="1" applyAlignment="1">
      <alignment horizontal="center" vertical="center" wrapText="1"/>
    </xf>
    <xf numFmtId="0" fontId="14" fillId="0" borderId="12" xfId="0" applyFont="1" applyBorder="1" applyAlignment="1" applyProtection="1">
      <alignment horizontal="left" vertical="center"/>
      <protection locked="0"/>
    </xf>
    <xf numFmtId="0" fontId="14" fillId="0" borderId="19" xfId="0" applyFont="1" applyBorder="1" applyAlignment="1" applyProtection="1">
      <alignment horizontal="left" vertical="center"/>
      <protection locked="0"/>
    </xf>
    <xf numFmtId="0" fontId="14" fillId="0" borderId="11" xfId="0" applyFont="1" applyBorder="1" applyAlignment="1" applyProtection="1">
      <alignment horizontal="left" vertical="center"/>
      <protection locked="0"/>
    </xf>
    <xf numFmtId="0" fontId="14" fillId="0" borderId="5" xfId="0" applyFont="1" applyBorder="1" applyAlignment="1" applyProtection="1">
      <alignment horizontal="left" vertical="center"/>
      <protection locked="0"/>
    </xf>
    <xf numFmtId="0" fontId="9" fillId="0" borderId="9" xfId="0" applyFont="1" applyBorder="1" applyAlignment="1">
      <alignment horizontal="left" vertical="center"/>
    </xf>
    <xf numFmtId="0" fontId="9" fillId="0" borderId="10" xfId="0" applyFont="1" applyBorder="1" applyAlignment="1">
      <alignment horizontal="left" vertical="center"/>
    </xf>
    <xf numFmtId="0" fontId="47" fillId="2" borderId="10" xfId="0" applyFont="1" applyFill="1" applyBorder="1" applyAlignment="1">
      <alignment horizontal="left" vertical="top"/>
    </xf>
    <xf numFmtId="0" fontId="14" fillId="0" borderId="12" xfId="0" applyFont="1" applyBorder="1" applyAlignment="1">
      <alignment horizontal="left" vertical="center"/>
    </xf>
    <xf numFmtId="0" fontId="14" fillId="0" borderId="11" xfId="0" applyFont="1" applyBorder="1" applyAlignment="1">
      <alignment horizontal="left" vertical="center"/>
    </xf>
    <xf numFmtId="49" fontId="9" fillId="0" borderId="1" xfId="0" quotePrefix="1" applyNumberFormat="1" applyFont="1" applyFill="1" applyBorder="1" applyAlignment="1">
      <alignment horizontal="center" vertical="center"/>
    </xf>
    <xf numFmtId="0" fontId="45" fillId="0" borderId="9" xfId="0" applyFont="1" applyFill="1" applyBorder="1" applyAlignment="1">
      <alignment horizontal="left" vertical="center"/>
    </xf>
    <xf numFmtId="0" fontId="45" fillId="0" borderId="10" xfId="0" applyFont="1" applyFill="1" applyBorder="1" applyAlignment="1">
      <alignment horizontal="left" vertical="center"/>
    </xf>
    <xf numFmtId="0" fontId="45" fillId="0" borderId="6" xfId="0" applyFont="1" applyFill="1" applyBorder="1" applyAlignment="1">
      <alignment horizontal="left" vertical="center"/>
    </xf>
    <xf numFmtId="0" fontId="9" fillId="2" borderId="6" xfId="0" applyFont="1" applyFill="1" applyBorder="1" applyAlignment="1">
      <alignment horizontal="left" vertical="center"/>
    </xf>
    <xf numFmtId="0" fontId="13" fillId="0" borderId="9" xfId="0" applyFont="1" applyFill="1" applyBorder="1" applyAlignment="1" applyProtection="1">
      <alignment horizontal="left" vertical="center"/>
      <protection locked="0"/>
    </xf>
    <xf numFmtId="0" fontId="13" fillId="0" borderId="10" xfId="0" applyFont="1" applyFill="1" applyBorder="1" applyAlignment="1" applyProtection="1">
      <alignment horizontal="left" vertical="center"/>
      <protection locked="0"/>
    </xf>
    <xf numFmtId="0" fontId="13" fillId="0" borderId="6" xfId="0" applyFont="1" applyFill="1" applyBorder="1" applyAlignment="1" applyProtection="1">
      <alignment horizontal="left" vertical="center"/>
      <protection locked="0"/>
    </xf>
    <xf numFmtId="0" fontId="9" fillId="12" borderId="10" xfId="0" applyFont="1" applyFill="1" applyBorder="1" applyAlignment="1">
      <alignment horizontal="center" vertical="center"/>
    </xf>
    <xf numFmtId="0" fontId="14" fillId="0" borderId="9" xfId="0" applyFont="1" applyBorder="1" applyAlignment="1">
      <alignment horizontal="left" vertical="center"/>
    </xf>
    <xf numFmtId="0" fontId="14" fillId="0" borderId="10" xfId="0" applyFont="1" applyBorder="1" applyAlignment="1">
      <alignment horizontal="left" vertical="center"/>
    </xf>
    <xf numFmtId="0" fontId="14" fillId="0" borderId="6" xfId="0" applyFont="1" applyBorder="1" applyAlignment="1">
      <alignment horizontal="left" vertical="center"/>
    </xf>
    <xf numFmtId="0" fontId="45" fillId="12" borderId="10" xfId="0" quotePrefix="1" applyNumberFormat="1" applyFont="1" applyFill="1" applyBorder="1" applyAlignment="1">
      <alignment horizontal="center" vertical="center"/>
    </xf>
    <xf numFmtId="0" fontId="45" fillId="12" borderId="6" xfId="0" quotePrefix="1" applyNumberFormat="1" applyFont="1" applyFill="1" applyBorder="1" applyAlignment="1">
      <alignment horizontal="center" vertical="center"/>
    </xf>
    <xf numFmtId="0" fontId="42" fillId="0" borderId="9" xfId="0" applyFont="1" applyFill="1" applyBorder="1" applyAlignment="1">
      <alignment horizontal="left" vertical="center"/>
    </xf>
    <xf numFmtId="0" fontId="42" fillId="0" borderId="10" xfId="0" applyFont="1" applyFill="1" applyBorder="1" applyAlignment="1">
      <alignment horizontal="left" vertical="center"/>
    </xf>
    <xf numFmtId="0" fontId="42" fillId="0" borderId="6" xfId="0" applyFont="1" applyFill="1" applyBorder="1" applyAlignment="1">
      <alignment horizontal="left" vertical="center"/>
    </xf>
    <xf numFmtId="0" fontId="9" fillId="0" borderId="10" xfId="0" applyFont="1" applyFill="1" applyBorder="1" applyAlignment="1">
      <alignment horizontal="right" vertical="center"/>
    </xf>
    <xf numFmtId="0" fontId="9" fillId="0" borderId="6" xfId="0" applyFont="1" applyFill="1" applyBorder="1" applyAlignment="1">
      <alignment horizontal="right" vertical="center"/>
    </xf>
    <xf numFmtId="0" fontId="9" fillId="0" borderId="55" xfId="0" applyFont="1" applyFill="1" applyBorder="1" applyAlignment="1">
      <alignment horizontal="left" vertical="center"/>
    </xf>
    <xf numFmtId="0" fontId="9" fillId="0" borderId="56" xfId="0" applyFont="1" applyFill="1" applyBorder="1" applyAlignment="1">
      <alignment horizontal="left" vertical="center"/>
    </xf>
    <xf numFmtId="0" fontId="9" fillId="14" borderId="10" xfId="0" applyFont="1" applyFill="1" applyBorder="1" applyAlignment="1" applyProtection="1">
      <alignment horizontal="center" vertical="center"/>
      <protection locked="0"/>
    </xf>
    <xf numFmtId="164" fontId="9" fillId="13" borderId="10" xfId="0" applyNumberFormat="1" applyFont="1" applyFill="1" applyBorder="1" applyAlignment="1" applyProtection="1">
      <alignment horizontal="center" vertical="center"/>
      <protection locked="0"/>
    </xf>
    <xf numFmtId="0" fontId="47" fillId="2" borderId="10" xfId="0" applyFont="1" applyFill="1" applyBorder="1" applyAlignment="1" applyProtection="1">
      <alignment horizontal="left"/>
    </xf>
    <xf numFmtId="0" fontId="9" fillId="13" borderId="9" xfId="0" applyFont="1" applyFill="1" applyBorder="1" applyAlignment="1" applyProtection="1">
      <alignment horizontal="center" vertical="center"/>
      <protection locked="0"/>
    </xf>
    <xf numFmtId="0" fontId="9" fillId="14" borderId="9" xfId="0" applyFont="1" applyFill="1" applyBorder="1" applyAlignment="1" applyProtection="1">
      <alignment horizontal="center" vertical="center"/>
      <protection locked="0"/>
    </xf>
    <xf numFmtId="0" fontId="9" fillId="14" borderId="6" xfId="0" applyFont="1" applyFill="1" applyBorder="1" applyAlignment="1" applyProtection="1">
      <alignment horizontal="center" vertical="center"/>
      <protection locked="0"/>
    </xf>
    <xf numFmtId="0" fontId="9" fillId="10" borderId="9" xfId="0" applyNumberFormat="1" applyFont="1" applyFill="1" applyBorder="1" applyAlignment="1">
      <alignment horizontal="center" vertical="center"/>
    </xf>
    <xf numFmtId="0" fontId="9" fillId="10" borderId="10" xfId="0" applyNumberFormat="1" applyFont="1" applyFill="1" applyBorder="1" applyAlignment="1">
      <alignment horizontal="center" vertical="center"/>
    </xf>
    <xf numFmtId="0" fontId="9" fillId="10" borderId="6" xfId="0" applyNumberFormat="1" applyFont="1" applyFill="1" applyBorder="1" applyAlignment="1">
      <alignment horizontal="center" vertical="center"/>
    </xf>
    <xf numFmtId="0" fontId="9" fillId="0" borderId="9"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45" fillId="2" borderId="9" xfId="0" applyFont="1" applyFill="1" applyBorder="1" applyAlignment="1" applyProtection="1">
      <alignment horizontal="center"/>
    </xf>
    <xf numFmtId="0" fontId="45" fillId="2" borderId="10" xfId="0" applyFont="1" applyFill="1" applyBorder="1" applyAlignment="1" applyProtection="1">
      <alignment horizontal="center"/>
    </xf>
    <xf numFmtId="0" fontId="9" fillId="2" borderId="10" xfId="0" applyFont="1" applyFill="1" applyBorder="1" applyAlignment="1">
      <alignment horizontal="center" vertical="center"/>
    </xf>
    <xf numFmtId="0" fontId="9" fillId="2" borderId="6" xfId="0" applyFont="1" applyFill="1" applyBorder="1" applyAlignment="1">
      <alignment horizontal="center" vertical="center"/>
    </xf>
    <xf numFmtId="0" fontId="9" fillId="13" borderId="56" xfId="0" applyFont="1" applyFill="1" applyBorder="1" applyAlignment="1" applyProtection="1">
      <alignment horizontal="center" vertical="center"/>
      <protection locked="0"/>
    </xf>
    <xf numFmtId="0" fontId="9" fillId="0" borderId="56" xfId="0" quotePrefix="1" applyNumberFormat="1" applyFont="1" applyFill="1" applyBorder="1" applyAlignment="1">
      <alignment horizontal="center" vertical="center"/>
    </xf>
    <xf numFmtId="0" fontId="9" fillId="0" borderId="57" xfId="0" quotePrefix="1" applyNumberFormat="1" applyFont="1" applyFill="1" applyBorder="1" applyAlignment="1">
      <alignment horizontal="center" vertical="center"/>
    </xf>
    <xf numFmtId="0" fontId="9" fillId="0" borderId="9" xfId="0" quotePrefix="1" applyFont="1" applyFill="1" applyBorder="1" applyAlignment="1">
      <alignment horizontal="left" vertical="center"/>
    </xf>
    <xf numFmtId="0" fontId="9" fillId="0" borderId="10" xfId="0" quotePrefix="1" applyFont="1" applyFill="1" applyBorder="1" applyAlignment="1">
      <alignment horizontal="left" vertical="center"/>
    </xf>
    <xf numFmtId="0" fontId="9" fillId="0" borderId="6" xfId="0" quotePrefix="1" applyFont="1" applyFill="1" applyBorder="1" applyAlignment="1">
      <alignment horizontal="left" vertical="center"/>
    </xf>
    <xf numFmtId="0" fontId="45" fillId="12" borderId="55" xfId="0" quotePrefix="1" applyFont="1" applyFill="1" applyBorder="1" applyAlignment="1">
      <alignment horizontal="left" vertical="center" wrapText="1"/>
    </xf>
    <xf numFmtId="0" fontId="45" fillId="12" borderId="56" xfId="0" quotePrefix="1" applyFont="1" applyFill="1" applyBorder="1" applyAlignment="1">
      <alignment horizontal="left" vertical="center" wrapText="1"/>
    </xf>
    <xf numFmtId="0" fontId="45" fillId="12" borderId="57" xfId="0" quotePrefix="1" applyFont="1" applyFill="1" applyBorder="1" applyAlignment="1">
      <alignment horizontal="left" vertical="center" wrapText="1"/>
    </xf>
    <xf numFmtId="0" fontId="45" fillId="12" borderId="8" xfId="0" quotePrefix="1" applyFont="1" applyFill="1" applyBorder="1" applyAlignment="1">
      <alignment horizontal="left" vertical="center" wrapText="1"/>
    </xf>
    <xf numFmtId="0" fontId="45" fillId="12" borderId="11" xfId="0" quotePrefix="1" applyFont="1" applyFill="1" applyBorder="1" applyAlignment="1">
      <alignment horizontal="left" vertical="center" wrapText="1"/>
    </xf>
    <xf numFmtId="0" fontId="45" fillId="12" borderId="5" xfId="0" quotePrefix="1" applyFont="1" applyFill="1" applyBorder="1" applyAlignment="1">
      <alignment horizontal="left" vertical="center" wrapText="1"/>
    </xf>
    <xf numFmtId="0" fontId="9" fillId="12" borderId="9" xfId="0" applyFont="1" applyFill="1" applyBorder="1" applyAlignment="1">
      <alignment horizontal="left" vertical="center"/>
    </xf>
    <xf numFmtId="0" fontId="9" fillId="12" borderId="10" xfId="0" applyFont="1" applyFill="1" applyBorder="1" applyAlignment="1">
      <alignment horizontal="left" vertical="center"/>
    </xf>
    <xf numFmtId="0" fontId="9" fillId="0" borderId="1" xfId="0" applyFont="1" applyFill="1" applyBorder="1" applyAlignment="1">
      <alignment horizontal="center" vertical="center"/>
    </xf>
    <xf numFmtId="0" fontId="9" fillId="13" borderId="1" xfId="0" applyFont="1" applyFill="1" applyBorder="1" applyAlignment="1" applyProtection="1">
      <alignment horizontal="center" vertical="center"/>
      <protection locked="0"/>
    </xf>
    <xf numFmtId="0" fontId="9" fillId="14" borderId="1" xfId="0" applyFont="1" applyFill="1" applyBorder="1" applyAlignment="1" applyProtection="1">
      <alignment horizontal="center" vertical="center"/>
      <protection locked="0"/>
    </xf>
    <xf numFmtId="0" fontId="9" fillId="13" borderId="1" xfId="0" applyFont="1" applyFill="1" applyBorder="1" applyAlignment="1" applyProtection="1">
      <alignment horizontal="center" vertical="center" wrapText="1"/>
      <protection locked="0"/>
    </xf>
    <xf numFmtId="49" fontId="9" fillId="13" borderId="1" xfId="0" quotePrefix="1" applyNumberFormat="1" applyFont="1" applyFill="1" applyBorder="1" applyAlignment="1" applyProtection="1">
      <alignment horizontal="center" vertical="center"/>
      <protection locked="0"/>
    </xf>
    <xf numFmtId="0" fontId="9" fillId="14" borderId="1" xfId="0" applyFont="1" applyFill="1" applyBorder="1" applyAlignment="1" applyProtection="1">
      <alignment horizontal="center" vertical="center" wrapText="1"/>
      <protection locked="0"/>
    </xf>
    <xf numFmtId="0" fontId="9" fillId="13" borderId="1" xfId="0" applyFont="1" applyFill="1" applyBorder="1" applyAlignment="1" applyProtection="1">
      <alignment horizontal="center"/>
      <protection locked="0"/>
    </xf>
    <xf numFmtId="0" fontId="9" fillId="0" borderId="9" xfId="0" applyFont="1" applyFill="1" applyBorder="1" applyAlignment="1">
      <alignment horizontal="left" vertical="top"/>
    </xf>
    <xf numFmtId="0" fontId="9" fillId="0" borderId="10" xfId="0" applyFont="1" applyFill="1" applyBorder="1" applyAlignment="1">
      <alignment horizontal="left" vertical="top"/>
    </xf>
    <xf numFmtId="0" fontId="9" fillId="0" borderId="6" xfId="0" applyFont="1" applyFill="1" applyBorder="1" applyAlignment="1">
      <alignment horizontal="left" vertical="top"/>
    </xf>
    <xf numFmtId="0" fontId="9" fillId="0" borderId="10" xfId="0" applyFont="1" applyFill="1" applyBorder="1" applyAlignment="1">
      <alignment vertical="center"/>
    </xf>
    <xf numFmtId="0" fontId="9" fillId="0" borderId="6" xfId="0" applyFont="1" applyFill="1" applyBorder="1" applyAlignment="1">
      <alignment vertical="center"/>
    </xf>
    <xf numFmtId="0" fontId="53" fillId="0" borderId="9" xfId="0" applyFont="1" applyFill="1" applyBorder="1" applyAlignment="1">
      <alignment horizontal="left" vertical="center"/>
    </xf>
    <xf numFmtId="0" fontId="53" fillId="0" borderId="10" xfId="0" applyFont="1" applyFill="1" applyBorder="1" applyAlignment="1">
      <alignment horizontal="left" vertical="center"/>
    </xf>
    <xf numFmtId="0" fontId="53" fillId="0" borderId="6" xfId="0" applyFont="1" applyFill="1" applyBorder="1" applyAlignment="1">
      <alignment horizontal="left" vertical="center"/>
    </xf>
    <xf numFmtId="0" fontId="53" fillId="0" borderId="9" xfId="0" applyFont="1" applyFill="1" applyBorder="1" applyAlignment="1">
      <alignment horizontal="left" vertical="center" wrapText="1"/>
    </xf>
    <xf numFmtId="0" fontId="53" fillId="0" borderId="10" xfId="0" applyFont="1" applyFill="1" applyBorder="1" applyAlignment="1">
      <alignment horizontal="left" vertical="center" wrapText="1"/>
    </xf>
    <xf numFmtId="0" fontId="53" fillId="0" borderId="6" xfId="0" applyFont="1" applyFill="1" applyBorder="1" applyAlignment="1">
      <alignment horizontal="left" vertical="center" wrapText="1"/>
    </xf>
    <xf numFmtId="0" fontId="52" fillId="0" borderId="9" xfId="0" applyFont="1" applyFill="1" applyBorder="1" applyAlignment="1">
      <alignment horizontal="left" vertical="center" wrapText="1"/>
    </xf>
    <xf numFmtId="0" fontId="52" fillId="0" borderId="10" xfId="0" applyFont="1" applyFill="1" applyBorder="1" applyAlignment="1">
      <alignment horizontal="left" vertical="center" wrapText="1"/>
    </xf>
    <xf numFmtId="0" fontId="52" fillId="0" borderId="6" xfId="0" applyFont="1" applyFill="1" applyBorder="1" applyAlignment="1">
      <alignment horizontal="left" vertical="center" wrapText="1"/>
    </xf>
    <xf numFmtId="0" fontId="9" fillId="12" borderId="10" xfId="0" applyFont="1" applyFill="1" applyBorder="1" applyAlignment="1" applyProtection="1">
      <alignment horizontal="right" vertical="center"/>
      <protection locked="0"/>
    </xf>
    <xf numFmtId="0" fontId="9" fillId="12" borderId="6" xfId="0" applyFont="1" applyFill="1" applyBorder="1" applyAlignment="1" applyProtection="1">
      <alignment horizontal="right" vertical="center"/>
      <protection locked="0"/>
    </xf>
    <xf numFmtId="0" fontId="42" fillId="0" borderId="9" xfId="0" applyFont="1" applyFill="1" applyBorder="1" applyAlignment="1" applyProtection="1">
      <alignment horizontal="left"/>
      <protection locked="0"/>
    </xf>
    <xf numFmtId="0" fontId="42" fillId="0" borderId="10" xfId="0" applyFont="1" applyFill="1" applyBorder="1" applyAlignment="1" applyProtection="1">
      <alignment horizontal="left"/>
      <protection locked="0"/>
    </xf>
    <xf numFmtId="0" fontId="42" fillId="0" borderId="6" xfId="0" applyFont="1" applyFill="1" applyBorder="1" applyAlignment="1" applyProtection="1">
      <alignment horizontal="left"/>
      <protection locked="0"/>
    </xf>
    <xf numFmtId="0" fontId="9" fillId="0" borderId="9" xfId="0" applyFont="1" applyFill="1" applyBorder="1" applyAlignment="1" applyProtection="1">
      <alignment horizontal="left"/>
    </xf>
    <xf numFmtId="0" fontId="9" fillId="0" borderId="10" xfId="0" applyFont="1" applyFill="1" applyBorder="1" applyAlignment="1" applyProtection="1">
      <alignment horizontal="left"/>
    </xf>
    <xf numFmtId="0" fontId="9" fillId="0" borderId="6" xfId="0" applyFont="1" applyFill="1" applyBorder="1" applyAlignment="1" applyProtection="1">
      <alignment horizontal="left"/>
    </xf>
    <xf numFmtId="0" fontId="9" fillId="0" borderId="8" xfId="0" applyFont="1" applyFill="1" applyBorder="1" applyAlignment="1">
      <alignment horizontal="left" vertical="center"/>
    </xf>
    <xf numFmtId="0" fontId="9" fillId="0" borderId="11" xfId="0" applyFont="1" applyFill="1" applyBorder="1" applyAlignment="1">
      <alignment horizontal="left" vertical="center"/>
    </xf>
    <xf numFmtId="0" fontId="45" fillId="0" borderId="9" xfId="0" quotePrefix="1" applyFont="1" applyFill="1" applyBorder="1" applyAlignment="1">
      <alignment horizontal="left" vertical="center"/>
    </xf>
    <xf numFmtId="0" fontId="45" fillId="0" borderId="10" xfId="0" quotePrefix="1" applyFont="1" applyFill="1" applyBorder="1" applyAlignment="1">
      <alignment horizontal="left" vertical="center"/>
    </xf>
    <xf numFmtId="0" fontId="45" fillId="0" borderId="6" xfId="0" quotePrefix="1" applyFont="1" applyFill="1" applyBorder="1" applyAlignment="1">
      <alignment horizontal="left" vertical="center"/>
    </xf>
    <xf numFmtId="0" fontId="9" fillId="0" borderId="55" xfId="0" quotePrefix="1" applyFont="1" applyFill="1" applyBorder="1" applyAlignment="1">
      <alignment horizontal="left" vertical="top"/>
    </xf>
    <xf numFmtId="0" fontId="9" fillId="0" borderId="56" xfId="0" quotePrefix="1" applyFont="1" applyFill="1" applyBorder="1" applyAlignment="1">
      <alignment horizontal="left" vertical="top"/>
    </xf>
    <xf numFmtId="0" fontId="9" fillId="0" borderId="57" xfId="0" quotePrefix="1" applyFont="1" applyFill="1" applyBorder="1" applyAlignment="1">
      <alignment horizontal="left" vertical="top"/>
    </xf>
    <xf numFmtId="0" fontId="9" fillId="0" borderId="8" xfId="0" quotePrefix="1" applyFont="1" applyFill="1" applyBorder="1" applyAlignment="1">
      <alignment horizontal="left" vertical="top"/>
    </xf>
    <xf numFmtId="0" fontId="9" fillId="0" borderId="11" xfId="0" quotePrefix="1" applyFont="1" applyFill="1" applyBorder="1" applyAlignment="1">
      <alignment horizontal="left" vertical="top"/>
    </xf>
    <xf numFmtId="0" fontId="9" fillId="0" borderId="5" xfId="0" quotePrefix="1" applyFont="1" applyFill="1" applyBorder="1" applyAlignment="1">
      <alignment horizontal="left" vertical="top"/>
    </xf>
    <xf numFmtId="0" fontId="53" fillId="0" borderId="9" xfId="0" quotePrefix="1" applyFont="1" applyFill="1" applyBorder="1" applyAlignment="1">
      <alignment horizontal="left" vertical="center"/>
    </xf>
    <xf numFmtId="0" fontId="53" fillId="0" borderId="10" xfId="0" quotePrefix="1" applyFont="1" applyFill="1" applyBorder="1" applyAlignment="1">
      <alignment horizontal="left" vertical="center"/>
    </xf>
    <xf numFmtId="0" fontId="53" fillId="0" borderId="6" xfId="0" quotePrefix="1" applyFont="1" applyFill="1" applyBorder="1" applyAlignment="1">
      <alignment horizontal="left" vertical="center"/>
    </xf>
    <xf numFmtId="0" fontId="9" fillId="2" borderId="9" xfId="0" quotePrefix="1" applyFont="1" applyFill="1" applyBorder="1" applyAlignment="1">
      <alignment horizontal="left" vertical="center"/>
    </xf>
    <xf numFmtId="0" fontId="9" fillId="2" borderId="10" xfId="0" quotePrefix="1" applyFont="1" applyFill="1" applyBorder="1" applyAlignment="1">
      <alignment horizontal="left" vertical="center"/>
    </xf>
    <xf numFmtId="2" fontId="9" fillId="13" borderId="9" xfId="12" applyNumberFormat="1" applyFont="1" applyFill="1" applyBorder="1" applyAlignment="1" applyProtection="1">
      <alignment horizontal="center" vertical="center"/>
      <protection locked="0"/>
    </xf>
    <xf numFmtId="2" fontId="9" fillId="13" borderId="10" xfId="12" applyNumberFormat="1" applyFont="1" applyFill="1" applyBorder="1" applyAlignment="1" applyProtection="1">
      <alignment horizontal="center" vertical="center"/>
      <protection locked="0"/>
    </xf>
    <xf numFmtId="2" fontId="9" fillId="13" borderId="6" xfId="12" applyNumberFormat="1" applyFont="1" applyFill="1" applyBorder="1" applyAlignment="1" applyProtection="1">
      <alignment horizontal="center" vertical="center"/>
      <protection locked="0"/>
    </xf>
    <xf numFmtId="2" fontId="9" fillId="12" borderId="9" xfId="12" applyNumberFormat="1" applyFont="1" applyFill="1" applyBorder="1" applyAlignment="1">
      <alignment horizontal="center" vertical="center"/>
    </xf>
    <xf numFmtId="2" fontId="9" fillId="12" borderId="10" xfId="12" applyNumberFormat="1" applyFont="1" applyFill="1" applyBorder="1" applyAlignment="1">
      <alignment horizontal="center" vertical="center"/>
    </xf>
    <xf numFmtId="2" fontId="9" fillId="12" borderId="6" xfId="12" applyNumberFormat="1" applyFont="1" applyFill="1" applyBorder="1" applyAlignment="1">
      <alignment horizontal="center" vertical="center"/>
    </xf>
    <xf numFmtId="0" fontId="14" fillId="0" borderId="9" xfId="0" applyFont="1" applyFill="1" applyBorder="1" applyAlignment="1" applyProtection="1">
      <alignment horizontal="left" vertical="center"/>
      <protection locked="0"/>
    </xf>
    <xf numFmtId="0" fontId="14" fillId="0" borderId="10" xfId="0" applyFont="1" applyFill="1" applyBorder="1" applyAlignment="1" applyProtection="1">
      <alignment horizontal="left" vertical="center"/>
      <protection locked="0"/>
    </xf>
    <xf numFmtId="0" fontId="14" fillId="0" borderId="6" xfId="0" applyFont="1" applyFill="1" applyBorder="1" applyAlignment="1" applyProtection="1">
      <alignment horizontal="left" vertical="center"/>
      <protection locked="0"/>
    </xf>
    <xf numFmtId="0" fontId="9" fillId="12" borderId="6" xfId="0" applyFont="1" applyFill="1" applyBorder="1" applyAlignment="1">
      <alignment horizontal="center" vertical="center"/>
    </xf>
    <xf numFmtId="0" fontId="9" fillId="12" borderId="10" xfId="0" quotePrefix="1" applyFont="1" applyFill="1" applyBorder="1" applyAlignment="1" applyProtection="1">
      <alignment horizontal="center" vertical="center"/>
      <protection locked="0"/>
    </xf>
    <xf numFmtId="0" fontId="9" fillId="12" borderId="10" xfId="0" applyFont="1" applyFill="1" applyBorder="1" applyAlignment="1" applyProtection="1">
      <alignment horizontal="center" vertical="center"/>
      <protection locked="0"/>
    </xf>
    <xf numFmtId="0" fontId="9" fillId="0" borderId="1" xfId="0" applyNumberFormat="1" applyFont="1" applyFill="1" applyBorder="1" applyAlignment="1">
      <alignment horizontal="center" vertical="center"/>
    </xf>
    <xf numFmtId="0" fontId="9" fillId="4" borderId="10" xfId="0" applyFont="1" applyFill="1" applyBorder="1" applyAlignment="1" applyProtection="1">
      <alignment horizontal="center" vertical="center"/>
      <protection locked="0"/>
    </xf>
    <xf numFmtId="0" fontId="9" fillId="4" borderId="6" xfId="0" applyFont="1" applyFill="1" applyBorder="1" applyAlignment="1" applyProtection="1">
      <alignment horizontal="center" vertical="center"/>
      <protection locked="0"/>
    </xf>
    <xf numFmtId="0" fontId="9" fillId="14" borderId="9" xfId="0" applyFont="1" applyFill="1" applyBorder="1" applyAlignment="1" applyProtection="1">
      <alignment horizontal="center" vertical="center" wrapText="1"/>
      <protection locked="0"/>
    </xf>
    <xf numFmtId="0" fontId="9" fillId="14" borderId="10" xfId="0" applyFont="1" applyFill="1" applyBorder="1" applyAlignment="1" applyProtection="1">
      <alignment horizontal="center" vertical="center" wrapText="1"/>
      <protection locked="0"/>
    </xf>
    <xf numFmtId="0" fontId="42" fillId="2" borderId="10" xfId="0" applyFont="1" applyFill="1" applyBorder="1" applyAlignment="1">
      <alignment horizontal="left" vertical="center"/>
    </xf>
    <xf numFmtId="0" fontId="43" fillId="2" borderId="10" xfId="0" applyFont="1" applyFill="1" applyBorder="1" applyAlignment="1">
      <alignment horizontal="left" vertical="top"/>
    </xf>
    <xf numFmtId="0" fontId="43" fillId="2" borderId="6" xfId="0" applyFont="1" applyFill="1" applyBorder="1" applyAlignment="1">
      <alignment horizontal="left" vertical="top"/>
    </xf>
    <xf numFmtId="0" fontId="43" fillId="2" borderId="9" xfId="0" quotePrefix="1" applyFont="1" applyFill="1" applyBorder="1" applyAlignment="1">
      <alignment horizontal="left" vertical="top"/>
    </xf>
    <xf numFmtId="0" fontId="43" fillId="2" borderId="10" xfId="0" quotePrefix="1" applyFont="1" applyFill="1" applyBorder="1" applyAlignment="1">
      <alignment horizontal="left" vertical="top"/>
    </xf>
    <xf numFmtId="0" fontId="13" fillId="2" borderId="10" xfId="0" applyFont="1" applyFill="1" applyBorder="1" applyAlignment="1">
      <alignment horizontal="left" vertical="center"/>
    </xf>
    <xf numFmtId="0" fontId="13" fillId="2" borderId="6" xfId="0" applyFont="1" applyFill="1" applyBorder="1" applyAlignment="1">
      <alignment horizontal="left" vertical="center"/>
    </xf>
    <xf numFmtId="0" fontId="9" fillId="14" borderId="56" xfId="0" applyFont="1" applyFill="1" applyBorder="1" applyAlignment="1" applyProtection="1">
      <alignment horizontal="center" vertical="center"/>
      <protection locked="0"/>
    </xf>
    <xf numFmtId="0" fontId="9" fillId="14" borderId="57" xfId="0" applyFont="1" applyFill="1" applyBorder="1" applyAlignment="1" applyProtection="1">
      <alignment horizontal="center" vertical="center"/>
      <protection locked="0"/>
    </xf>
    <xf numFmtId="0" fontId="9" fillId="14" borderId="11" xfId="0" applyFont="1" applyFill="1" applyBorder="1" applyAlignment="1" applyProtection="1">
      <alignment horizontal="center" vertical="center"/>
      <protection locked="0"/>
    </xf>
    <xf numFmtId="0" fontId="9" fillId="14" borderId="5" xfId="0" applyFont="1" applyFill="1" applyBorder="1" applyAlignment="1" applyProtection="1">
      <alignment horizontal="center" vertical="center"/>
      <protection locked="0"/>
    </xf>
    <xf numFmtId="0" fontId="9" fillId="12" borderId="6" xfId="0" applyFont="1" applyFill="1" applyBorder="1" applyAlignment="1">
      <alignment horizontal="left" vertical="center"/>
    </xf>
    <xf numFmtId="0" fontId="9" fillId="12" borderId="1" xfId="0" applyFont="1" applyFill="1" applyBorder="1" applyAlignment="1">
      <alignment horizontal="left" vertical="center"/>
    </xf>
    <xf numFmtId="0" fontId="9" fillId="12" borderId="9" xfId="0" quotePrefix="1" applyFont="1" applyFill="1" applyBorder="1" applyAlignment="1">
      <alignment horizontal="left" vertical="center"/>
    </xf>
    <xf numFmtId="0" fontId="9" fillId="12" borderId="10" xfId="0" quotePrefix="1" applyFont="1" applyFill="1" applyBorder="1" applyAlignment="1">
      <alignment horizontal="left" vertical="center"/>
    </xf>
    <xf numFmtId="0" fontId="9" fillId="12" borderId="9" xfId="0" applyFont="1" applyFill="1" applyBorder="1" applyAlignment="1">
      <alignment horizontal="center" vertical="center"/>
    </xf>
    <xf numFmtId="0" fontId="9" fillId="12" borderId="0" xfId="0" applyFont="1" applyFill="1" applyBorder="1" applyAlignment="1">
      <alignment horizontal="center" vertical="center"/>
    </xf>
    <xf numFmtId="0" fontId="9" fillId="13" borderId="0" xfId="0" applyFont="1" applyFill="1" applyBorder="1" applyAlignment="1" applyProtection="1">
      <alignment horizontal="center" vertical="center"/>
      <protection locked="0"/>
    </xf>
    <xf numFmtId="0" fontId="9" fillId="15" borderId="0" xfId="0" applyFont="1" applyFill="1" applyBorder="1" applyAlignment="1" applyProtection="1">
      <alignment horizontal="center" vertical="center"/>
      <protection locked="0"/>
    </xf>
    <xf numFmtId="0" fontId="9" fillId="12" borderId="14" xfId="0" applyFont="1" applyFill="1" applyBorder="1" applyAlignment="1">
      <alignment horizontal="center" vertical="center"/>
    </xf>
    <xf numFmtId="0" fontId="4" fillId="12" borderId="0" xfId="0" applyFont="1" applyFill="1" applyBorder="1" applyAlignment="1">
      <alignment horizontal="center"/>
    </xf>
    <xf numFmtId="0" fontId="4" fillId="12" borderId="14" xfId="0" applyFont="1" applyFill="1" applyBorder="1" applyAlignment="1">
      <alignment horizontal="center"/>
    </xf>
    <xf numFmtId="0" fontId="9" fillId="13" borderId="10" xfId="0" applyFont="1" applyFill="1" applyBorder="1" applyAlignment="1" applyProtection="1">
      <alignment horizontal="left" vertical="center"/>
      <protection locked="0"/>
    </xf>
    <xf numFmtId="0" fontId="43" fillId="2" borderId="9" xfId="0" applyFont="1" applyFill="1" applyBorder="1" applyAlignment="1">
      <alignment horizontal="center" vertical="top"/>
    </xf>
    <xf numFmtId="0" fontId="43" fillId="2" borderId="10" xfId="0" applyFont="1" applyFill="1" applyBorder="1" applyAlignment="1">
      <alignment horizontal="center" vertical="top"/>
    </xf>
    <xf numFmtId="0" fontId="47" fillId="2" borderId="6" xfId="0" applyFont="1" applyFill="1" applyBorder="1" applyAlignment="1">
      <alignment horizontal="left" vertical="center"/>
    </xf>
    <xf numFmtId="0" fontId="13" fillId="0" borderId="9" xfId="0" applyFont="1" applyFill="1" applyBorder="1" applyAlignment="1" applyProtection="1">
      <alignment horizontal="left"/>
      <protection locked="0"/>
    </xf>
    <xf numFmtId="0" fontId="13" fillId="0" borderId="10" xfId="0" applyFont="1" applyFill="1" applyBorder="1" applyAlignment="1" applyProtection="1">
      <alignment horizontal="left"/>
      <protection locked="0"/>
    </xf>
    <xf numFmtId="0" fontId="13" fillId="0" borderId="6" xfId="0" applyFont="1" applyFill="1" applyBorder="1" applyAlignment="1" applyProtection="1">
      <alignment horizontal="left"/>
      <protection locked="0"/>
    </xf>
    <xf numFmtId="0" fontId="42" fillId="2" borderId="10" xfId="0" applyFont="1" applyFill="1" applyBorder="1" applyAlignment="1" applyProtection="1">
      <alignment horizontal="left"/>
      <protection locked="0"/>
    </xf>
    <xf numFmtId="0" fontId="42" fillId="2" borderId="6" xfId="0" applyFont="1" applyFill="1" applyBorder="1" applyAlignment="1" applyProtection="1">
      <alignment horizontal="left"/>
      <protection locked="0"/>
    </xf>
    <xf numFmtId="0" fontId="9" fillId="2" borderId="9" xfId="0" applyFont="1" applyFill="1" applyBorder="1" applyAlignment="1" applyProtection="1">
      <alignment horizontal="left"/>
    </xf>
    <xf numFmtId="0" fontId="9" fillId="2" borderId="10" xfId="0" applyFont="1" applyFill="1" applyBorder="1" applyAlignment="1" applyProtection="1">
      <alignment horizontal="left"/>
    </xf>
    <xf numFmtId="0" fontId="9" fillId="0" borderId="9" xfId="0" applyNumberFormat="1" applyFont="1" applyFill="1" applyBorder="1" applyAlignment="1">
      <alignment horizontal="left"/>
    </xf>
    <xf numFmtId="0" fontId="9" fillId="0" borderId="10" xfId="0" applyNumberFormat="1" applyFont="1" applyFill="1" applyBorder="1" applyAlignment="1">
      <alignment horizontal="left"/>
    </xf>
    <xf numFmtId="0" fontId="53" fillId="0" borderId="9" xfId="0" applyFont="1" applyFill="1" applyBorder="1" applyAlignment="1" applyProtection="1">
      <alignment horizontal="left" vertical="center" wrapText="1"/>
    </xf>
    <xf numFmtId="0" fontId="53" fillId="0" borderId="10" xfId="0" applyFont="1" applyFill="1" applyBorder="1" applyAlignment="1" applyProtection="1">
      <alignment horizontal="left" vertical="center" wrapText="1"/>
    </xf>
    <xf numFmtId="0" fontId="53" fillId="0" borderId="6" xfId="0" applyFont="1" applyFill="1" applyBorder="1" applyAlignment="1" applyProtection="1">
      <alignment horizontal="left" vertical="center" wrapText="1"/>
    </xf>
    <xf numFmtId="0" fontId="9" fillId="0" borderId="29" xfId="0" applyFont="1" applyFill="1" applyBorder="1" applyAlignment="1">
      <alignment horizontal="center" vertical="center"/>
    </xf>
    <xf numFmtId="0" fontId="9" fillId="0" borderId="32" xfId="0" applyFont="1" applyFill="1" applyBorder="1" applyAlignment="1">
      <alignment horizontal="center" vertical="center"/>
    </xf>
    <xf numFmtId="0" fontId="9" fillId="0" borderId="18" xfId="0" applyFont="1" applyFill="1" applyBorder="1" applyAlignment="1">
      <alignment horizontal="center" vertical="center"/>
    </xf>
    <xf numFmtId="0" fontId="9" fillId="12" borderId="1" xfId="0" applyFont="1" applyFill="1" applyBorder="1" applyAlignment="1">
      <alignment horizontal="center" vertical="center"/>
    </xf>
    <xf numFmtId="0" fontId="9" fillId="15" borderId="6" xfId="0" applyFont="1" applyFill="1" applyBorder="1" applyAlignment="1" applyProtection="1">
      <alignment horizontal="center" vertical="center" wrapText="1"/>
      <protection locked="0"/>
    </xf>
    <xf numFmtId="0" fontId="43" fillId="2" borderId="6" xfId="0" applyFont="1" applyFill="1" applyBorder="1" applyAlignment="1">
      <alignment horizontal="center" vertical="top"/>
    </xf>
    <xf numFmtId="0" fontId="9" fillId="12" borderId="49" xfId="0" applyFont="1" applyFill="1" applyBorder="1" applyAlignment="1">
      <alignment horizontal="left" vertical="center"/>
    </xf>
    <xf numFmtId="0" fontId="9" fillId="0" borderId="1" xfId="0" quotePrefix="1" applyFont="1" applyFill="1" applyBorder="1" applyAlignment="1">
      <alignment horizontal="left" vertical="center"/>
    </xf>
    <xf numFmtId="0" fontId="9" fillId="0" borderId="1" xfId="0" applyFont="1" applyFill="1" applyBorder="1" applyAlignment="1" applyProtection="1">
      <alignment horizontal="left" vertical="center"/>
      <protection locked="0"/>
    </xf>
    <xf numFmtId="0" fontId="9" fillId="12" borderId="6" xfId="0" quotePrefix="1" applyFont="1" applyFill="1" applyBorder="1" applyAlignment="1">
      <alignment horizontal="left" vertical="center"/>
    </xf>
    <xf numFmtId="0" fontId="53" fillId="0" borderId="55" xfId="0" quotePrefix="1" applyFont="1" applyFill="1" applyBorder="1" applyAlignment="1">
      <alignment horizontal="left" vertical="center" wrapText="1"/>
    </xf>
    <xf numFmtId="0" fontId="53" fillId="0" borderId="56" xfId="0" quotePrefix="1" applyFont="1" applyFill="1" applyBorder="1" applyAlignment="1">
      <alignment horizontal="left" vertical="center" wrapText="1"/>
    </xf>
    <xf numFmtId="0" fontId="53" fillId="0" borderId="57" xfId="0" quotePrefix="1" applyFont="1" applyFill="1" applyBorder="1" applyAlignment="1">
      <alignment horizontal="left" vertical="center" wrapText="1"/>
    </xf>
    <xf numFmtId="0" fontId="53" fillId="0" borderId="8" xfId="0" quotePrefix="1" applyFont="1" applyFill="1" applyBorder="1" applyAlignment="1">
      <alignment horizontal="left" vertical="center" wrapText="1"/>
    </xf>
    <xf numFmtId="0" fontId="53" fillId="0" borderId="11" xfId="0" quotePrefix="1" applyFont="1" applyFill="1" applyBorder="1" applyAlignment="1">
      <alignment horizontal="left" vertical="center" wrapText="1"/>
    </xf>
    <xf numFmtId="0" fontId="53" fillId="0" borderId="5" xfId="0" quotePrefix="1" applyFont="1" applyFill="1" applyBorder="1" applyAlignment="1">
      <alignment horizontal="left" vertical="center" wrapText="1"/>
    </xf>
    <xf numFmtId="0" fontId="13" fillId="0" borderId="9" xfId="0" applyFont="1" applyFill="1" applyBorder="1" applyAlignment="1">
      <alignment horizontal="left" vertical="center"/>
    </xf>
    <xf numFmtId="0" fontId="13" fillId="0" borderId="10" xfId="0" applyFont="1" applyFill="1" applyBorder="1" applyAlignment="1">
      <alignment horizontal="left" vertical="center"/>
    </xf>
    <xf numFmtId="0" fontId="13" fillId="0" borderId="6" xfId="0" applyFont="1" applyFill="1" applyBorder="1" applyAlignment="1">
      <alignment horizontal="left" vertical="center"/>
    </xf>
    <xf numFmtId="0" fontId="45" fillId="2" borderId="9" xfId="0" quotePrefix="1" applyFont="1" applyFill="1" applyBorder="1" applyAlignment="1">
      <alignment horizontal="left" vertical="center"/>
    </xf>
    <xf numFmtId="0" fontId="45" fillId="2" borderId="10" xfId="0" quotePrefix="1" applyFont="1" applyFill="1" applyBorder="1" applyAlignment="1">
      <alignment horizontal="left" vertical="center"/>
    </xf>
    <xf numFmtId="0" fontId="4" fillId="0" borderId="71" xfId="0" applyFont="1" applyBorder="1" applyAlignment="1" applyProtection="1">
      <alignment horizontal="center" vertical="center"/>
      <protection locked="0"/>
    </xf>
    <xf numFmtId="0" fontId="4" fillId="0" borderId="15" xfId="0" applyFont="1" applyBorder="1" applyAlignment="1" applyProtection="1">
      <alignment horizontal="center" vertical="center"/>
      <protection locked="0"/>
    </xf>
    <xf numFmtId="0" fontId="4" fillId="0" borderId="72" xfId="0" applyFont="1" applyBorder="1" applyAlignment="1" applyProtection="1">
      <alignment horizontal="center" vertical="center"/>
      <protection locked="0"/>
    </xf>
    <xf numFmtId="0" fontId="14" fillId="0" borderId="12" xfId="0" applyFont="1" applyBorder="1" applyAlignment="1" applyProtection="1">
      <alignment horizontal="left" vertical="center"/>
    </xf>
    <xf numFmtId="0" fontId="7" fillId="2" borderId="9" xfId="0" applyFont="1" applyFill="1" applyBorder="1" applyAlignment="1" applyProtection="1">
      <alignment horizontal="center" vertical="top"/>
    </xf>
    <xf numFmtId="0" fontId="7" fillId="2" borderId="10" xfId="0" applyFont="1" applyFill="1" applyBorder="1" applyAlignment="1" applyProtection="1">
      <alignment horizontal="center" vertical="top"/>
    </xf>
    <xf numFmtId="0" fontId="7" fillId="2" borderId="6" xfId="0" applyFont="1" applyFill="1" applyBorder="1" applyAlignment="1" applyProtection="1">
      <alignment horizontal="center" vertical="top"/>
    </xf>
    <xf numFmtId="0" fontId="14" fillId="0" borderId="11" xfId="0" applyFont="1" applyBorder="1" applyAlignment="1" applyProtection="1">
      <alignment horizontal="left" vertical="center"/>
    </xf>
    <xf numFmtId="0" fontId="4" fillId="0" borderId="68" xfId="0" applyFont="1" applyBorder="1" applyAlignment="1" applyProtection="1">
      <alignment horizontal="left"/>
      <protection locked="0"/>
    </xf>
    <xf numFmtId="0" fontId="4" fillId="0" borderId="69" xfId="0" applyFont="1" applyBorder="1" applyAlignment="1" applyProtection="1">
      <alignment horizontal="left"/>
      <protection locked="0"/>
    </xf>
    <xf numFmtId="0" fontId="4" fillId="0" borderId="70" xfId="0" applyFont="1" applyBorder="1" applyAlignment="1" applyProtection="1">
      <alignment horizontal="left"/>
      <protection locked="0"/>
    </xf>
    <xf numFmtId="0" fontId="0" fillId="0" borderId="0" xfId="0" applyBorder="1" applyAlignment="1">
      <alignment horizontal="center"/>
    </xf>
  </cellXfs>
  <cellStyles count="13">
    <cellStyle name="Comma" xfId="12" builtinId="3"/>
    <cellStyle name="Normal" xfId="0" builtinId="0"/>
    <cellStyle name="Normal 12" xfId="2" xr:uid="{00000000-0005-0000-0000-000002000000}"/>
    <cellStyle name="Normal 2" xfId="1" xr:uid="{00000000-0005-0000-0000-000003000000}"/>
    <cellStyle name="Normal 2 2" xfId="3" xr:uid="{00000000-0005-0000-0000-000004000000}"/>
    <cellStyle name="Normal 2 3" xfId="4" xr:uid="{00000000-0005-0000-0000-000005000000}"/>
    <cellStyle name="Normal 3" xfId="5" xr:uid="{00000000-0005-0000-0000-000006000000}"/>
    <cellStyle name="Normal 3 2" xfId="9" xr:uid="{00000000-0005-0000-0000-000007000000}"/>
    <cellStyle name="Normal 4" xfId="6" xr:uid="{00000000-0005-0000-0000-000008000000}"/>
    <cellStyle name="Normal 4 2" xfId="10" xr:uid="{00000000-0005-0000-0000-000009000000}"/>
    <cellStyle name="Normal 5" xfId="7" xr:uid="{00000000-0005-0000-0000-00000A000000}"/>
    <cellStyle name="Normal 5 2" xfId="11" xr:uid="{00000000-0005-0000-0000-00000B000000}"/>
    <cellStyle name="Normal_Units Master" xfId="8" xr:uid="{00000000-0005-0000-0000-00000C000000}"/>
  </cellStyles>
  <dxfs count="2">
    <dxf>
      <fill>
        <patternFill>
          <bgColor rgb="FFFFFF99"/>
        </patternFill>
      </fill>
    </dxf>
    <dxf>
      <fill>
        <patternFill>
          <bgColor rgb="FFFFFF99"/>
        </patternFill>
      </fill>
    </dxf>
  </dxfs>
  <tableStyles count="0" defaultTableStyle="TableStyleMedium2" defaultPivotStyle="PivotStyleLight16"/>
  <colors>
    <mruColors>
      <color rgb="FF245BA7"/>
      <color rgb="FFFFFF99"/>
      <color rgb="FFFFCCCC"/>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133350</xdr:rowOff>
    </xdr:from>
    <xdr:to>
      <xdr:col>5</xdr:col>
      <xdr:colOff>180975</xdr:colOff>
      <xdr:row>4</xdr:row>
      <xdr:rowOff>75565</xdr:rowOff>
    </xdr:to>
    <xdr:pic>
      <xdr:nvPicPr>
        <xdr:cNvPr id="2" name="Picture 1">
          <a:extLst>
            <a:ext uri="{FF2B5EF4-FFF2-40B4-BE49-F238E27FC236}">
              <a16:creationId xmlns:a16="http://schemas.microsoft.com/office/drawing/2014/main" id="{00000000-0008-0000-0000-000002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4804" b="13333"/>
        <a:stretch/>
      </xdr:blipFill>
      <xdr:spPr bwMode="auto">
        <a:xfrm>
          <a:off x="0" y="133350"/>
          <a:ext cx="2009775" cy="704215"/>
        </a:xfrm>
        <a:prstGeom prst="rect">
          <a:avLst/>
        </a:prstGeom>
        <a:noFill/>
        <a:ln>
          <a:noFill/>
        </a:ln>
        <a:extLst>
          <a:ext uri="{53640926-AAD7-44D8-BBD7-CCE9431645EC}">
            <a14:shadowObscured xmlns:a14="http://schemas.microsoft.com/office/drawing/2010/main"/>
          </a:ext>
        </a:extLst>
      </xdr:spPr>
    </xdr:pic>
    <xdr:clientData/>
  </xdr:twoCellAnchor>
  <xdr:twoCellAnchor>
    <xdr:from>
      <xdr:col>0</xdr:col>
      <xdr:colOff>52917</xdr:colOff>
      <xdr:row>56</xdr:row>
      <xdr:rowOff>95249</xdr:rowOff>
    </xdr:from>
    <xdr:to>
      <xdr:col>19</xdr:col>
      <xdr:colOff>206466</xdr:colOff>
      <xdr:row>57</xdr:row>
      <xdr:rowOff>44424</xdr:rowOff>
    </xdr:to>
    <xdr:grpSp>
      <xdr:nvGrpSpPr>
        <xdr:cNvPr id="6" name="Group 5">
          <a:extLst>
            <a:ext uri="{FF2B5EF4-FFF2-40B4-BE49-F238E27FC236}">
              <a16:creationId xmlns:a16="http://schemas.microsoft.com/office/drawing/2014/main" id="{00000000-0008-0000-0000-000006000000}"/>
            </a:ext>
          </a:extLst>
        </xdr:cNvPr>
        <xdr:cNvGrpSpPr/>
      </xdr:nvGrpSpPr>
      <xdr:grpSpPr>
        <a:xfrm>
          <a:off x="52917" y="10020299"/>
          <a:ext cx="6884549" cy="107925"/>
          <a:chOff x="12700" y="10012916"/>
          <a:chExt cx="6876083" cy="104751"/>
        </a:xfrm>
      </xdr:grpSpPr>
      <xdr:cxnSp macro="">
        <xdr:nvCxnSpPr>
          <xdr:cNvPr id="8" name="Straight Connector 7">
            <a:extLst>
              <a:ext uri="{FF2B5EF4-FFF2-40B4-BE49-F238E27FC236}">
                <a16:creationId xmlns:a16="http://schemas.microsoft.com/office/drawing/2014/main" id="{00000000-0008-0000-0000-000008000000}"/>
              </a:ext>
            </a:extLst>
          </xdr:cNvPr>
          <xdr:cNvCxnSpPr/>
        </xdr:nvCxnSpPr>
        <xdr:spPr>
          <a:xfrm>
            <a:off x="12700" y="10117667"/>
            <a:ext cx="6876083" cy="0"/>
          </a:xfrm>
          <a:prstGeom prst="line">
            <a:avLst/>
          </a:prstGeom>
          <a:ln w="38100">
            <a:solidFill>
              <a:srgbClr val="63717B"/>
            </a:solidFill>
          </a:ln>
        </xdr:spPr>
        <xdr:style>
          <a:lnRef idx="1">
            <a:schemeClr val="accent1"/>
          </a:lnRef>
          <a:fillRef idx="0">
            <a:schemeClr val="accent1"/>
          </a:fillRef>
          <a:effectRef idx="0">
            <a:schemeClr val="accent1"/>
          </a:effectRef>
          <a:fontRef idx="minor">
            <a:schemeClr val="tx1"/>
          </a:fontRef>
        </xdr:style>
      </xdr:cxnSp>
      <xdr:cxnSp macro="">
        <xdr:nvCxnSpPr>
          <xdr:cNvPr id="9" name="Straight Connector 8">
            <a:extLst>
              <a:ext uri="{FF2B5EF4-FFF2-40B4-BE49-F238E27FC236}">
                <a16:creationId xmlns:a16="http://schemas.microsoft.com/office/drawing/2014/main" id="{00000000-0008-0000-0000-000009000000}"/>
              </a:ext>
            </a:extLst>
          </xdr:cNvPr>
          <xdr:cNvCxnSpPr/>
        </xdr:nvCxnSpPr>
        <xdr:spPr>
          <a:xfrm>
            <a:off x="12700" y="10012916"/>
            <a:ext cx="6876083" cy="0"/>
          </a:xfrm>
          <a:prstGeom prst="line">
            <a:avLst/>
          </a:prstGeom>
          <a:ln w="38100">
            <a:solidFill>
              <a:srgbClr val="245BA7"/>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9525</xdr:colOff>
      <xdr:row>77</xdr:row>
      <xdr:rowOff>142875</xdr:rowOff>
    </xdr:from>
    <xdr:to>
      <xdr:col>13</xdr:col>
      <xdr:colOff>466725</xdr:colOff>
      <xdr:row>77</xdr:row>
      <xdr:rowOff>142875</xdr:rowOff>
    </xdr:to>
    <xdr:cxnSp macro="">
      <xdr:nvCxnSpPr>
        <xdr:cNvPr id="11" name="Straight Connector 10">
          <a:extLst>
            <a:ext uri="{FF2B5EF4-FFF2-40B4-BE49-F238E27FC236}">
              <a16:creationId xmlns:a16="http://schemas.microsoft.com/office/drawing/2014/main" id="{00000000-0008-0000-0000-00000B000000}"/>
            </a:ext>
          </a:extLst>
        </xdr:cNvPr>
        <xdr:cNvCxnSpPr>
          <a:cxnSpLocks noChangeShapeType="1"/>
        </xdr:cNvCxnSpPr>
      </xdr:nvCxnSpPr>
      <xdr:spPr bwMode="auto">
        <a:xfrm flipV="1">
          <a:off x="504825" y="13887450"/>
          <a:ext cx="4600575" cy="0"/>
        </a:xfrm>
        <a:prstGeom prst="line">
          <a:avLst/>
        </a:prstGeom>
        <a:noFill/>
        <a:ln w="6350">
          <a:solidFill>
            <a:srgbClr val="245BA7"/>
          </a:solidFill>
          <a:prstDash val="solid"/>
          <a:round/>
          <a:headEnd/>
          <a:tailEnd/>
        </a:ln>
        <a:extLst>
          <a:ext uri="{909E8E84-426E-40DD-AFC4-6F175D3DCCD1}">
            <a14:hiddenFill xmlns:a14="http://schemas.microsoft.com/office/drawing/2010/main">
              <a:noFill/>
            </a14:hiddenFill>
          </a:ext>
        </a:extLst>
      </xdr:spPr>
    </xdr:cxnSp>
    <xdr:clientData/>
  </xdr:twoCellAnchor>
  <xdr:twoCellAnchor editAs="oneCell">
    <xdr:from>
      <xdr:col>5</xdr:col>
      <xdr:colOff>28575</xdr:colOff>
      <xdr:row>166</xdr:row>
      <xdr:rowOff>66675</xdr:rowOff>
    </xdr:from>
    <xdr:to>
      <xdr:col>13</xdr:col>
      <xdr:colOff>532157</xdr:colOff>
      <xdr:row>168</xdr:row>
      <xdr:rowOff>133214</xdr:rowOff>
    </xdr:to>
    <xdr:pic>
      <xdr:nvPicPr>
        <xdr:cNvPr id="12" name="Picture 11">
          <a:extLst>
            <a:ext uri="{FF2B5EF4-FFF2-40B4-BE49-F238E27FC236}">
              <a16:creationId xmlns:a16="http://schemas.microsoft.com/office/drawing/2014/main" id="{9CD75C30-FF4B-458B-BF5C-431CB7B23F82}"/>
            </a:ext>
          </a:extLst>
        </xdr:cNvPr>
        <xdr:cNvPicPr>
          <a:picLocks noChangeAspect="1"/>
        </xdr:cNvPicPr>
      </xdr:nvPicPr>
      <xdr:blipFill>
        <a:blip xmlns:r="http://schemas.openxmlformats.org/officeDocument/2006/relationships" r:embed="rId2"/>
        <a:stretch>
          <a:fillRect/>
        </a:stretch>
      </xdr:blipFill>
      <xdr:spPr>
        <a:xfrm>
          <a:off x="1828800" y="34642425"/>
          <a:ext cx="3094382" cy="282878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21</xdr:col>
      <xdr:colOff>70013</xdr:colOff>
      <xdr:row>50</xdr:row>
      <xdr:rowOff>73848</xdr:rowOff>
    </xdr:from>
    <xdr:to>
      <xdr:col>23</xdr:col>
      <xdr:colOff>2116</xdr:colOff>
      <xdr:row>51</xdr:row>
      <xdr:rowOff>170248</xdr:rowOff>
    </xdr:to>
    <xdr:sp macro="" textlink="">
      <xdr:nvSpPr>
        <xdr:cNvPr id="5" name="TextBox 4">
          <a:extLst>
            <a:ext uri="{FF2B5EF4-FFF2-40B4-BE49-F238E27FC236}">
              <a16:creationId xmlns:a16="http://schemas.microsoft.com/office/drawing/2014/main" id="{00000000-0008-0000-0900-000005000000}"/>
            </a:ext>
          </a:extLst>
        </xdr:cNvPr>
        <xdr:cNvSpPr txBox="1"/>
      </xdr:nvSpPr>
      <xdr:spPr>
        <a:xfrm>
          <a:off x="3489488" y="8646348"/>
          <a:ext cx="255953" cy="267850"/>
        </a:xfrm>
        <a:prstGeom prst="rect">
          <a:avLst/>
        </a:prstGeom>
        <a:noFill/>
        <a:ln w="9525" cmpd="sng">
          <a:solidFill>
            <a:schemeClr val="lt1">
              <a:shade val="50000"/>
              <a:alpha val="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800" b="1" i="1">
              <a:latin typeface="Arial" panose="020B0604020202020204" pitchFamily="34" charset="0"/>
              <a:cs typeface="Arial" panose="020B0604020202020204" pitchFamily="34" charset="0"/>
            </a:rPr>
            <a:t>3</a:t>
          </a:r>
        </a:p>
      </xdr:txBody>
    </xdr:sp>
    <xdr:clientData/>
  </xdr:twoCellAnchor>
  <xdr:twoCellAnchor>
    <xdr:from>
      <xdr:col>21</xdr:col>
      <xdr:colOff>70013</xdr:colOff>
      <xdr:row>45</xdr:row>
      <xdr:rowOff>73979</xdr:rowOff>
    </xdr:from>
    <xdr:to>
      <xdr:col>23</xdr:col>
      <xdr:colOff>2116</xdr:colOff>
      <xdr:row>46</xdr:row>
      <xdr:rowOff>170379</xdr:rowOff>
    </xdr:to>
    <xdr:sp macro="" textlink="">
      <xdr:nvSpPr>
        <xdr:cNvPr id="6" name="TextBox 5">
          <a:extLst>
            <a:ext uri="{FF2B5EF4-FFF2-40B4-BE49-F238E27FC236}">
              <a16:creationId xmlns:a16="http://schemas.microsoft.com/office/drawing/2014/main" id="{00000000-0008-0000-0900-000006000000}"/>
            </a:ext>
          </a:extLst>
        </xdr:cNvPr>
        <xdr:cNvSpPr txBox="1"/>
      </xdr:nvSpPr>
      <xdr:spPr>
        <a:xfrm>
          <a:off x="3489488" y="7789229"/>
          <a:ext cx="255953" cy="267850"/>
        </a:xfrm>
        <a:prstGeom prst="rect">
          <a:avLst/>
        </a:prstGeom>
        <a:noFill/>
        <a:ln w="9525" cmpd="sng">
          <a:solidFill>
            <a:schemeClr val="lt1">
              <a:shade val="50000"/>
              <a:alpha val="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800" b="1" i="1">
              <a:latin typeface="Arial" panose="020B0604020202020204" pitchFamily="34" charset="0"/>
              <a:cs typeface="Arial" panose="020B0604020202020204" pitchFamily="34" charset="0"/>
            </a:rPr>
            <a:t>2</a:t>
          </a:r>
        </a:p>
      </xdr:txBody>
    </xdr:sp>
    <xdr:clientData/>
  </xdr:twoCellAnchor>
  <xdr:twoCellAnchor>
    <xdr:from>
      <xdr:col>21</xdr:col>
      <xdr:colOff>70013</xdr:colOff>
      <xdr:row>41</xdr:row>
      <xdr:rowOff>74083</xdr:rowOff>
    </xdr:from>
    <xdr:to>
      <xdr:col>23</xdr:col>
      <xdr:colOff>2116</xdr:colOff>
      <xdr:row>42</xdr:row>
      <xdr:rowOff>170483</xdr:rowOff>
    </xdr:to>
    <xdr:sp macro="" textlink="">
      <xdr:nvSpPr>
        <xdr:cNvPr id="7" name="TextBox 6">
          <a:extLst>
            <a:ext uri="{FF2B5EF4-FFF2-40B4-BE49-F238E27FC236}">
              <a16:creationId xmlns:a16="http://schemas.microsoft.com/office/drawing/2014/main" id="{00000000-0008-0000-0900-000007000000}"/>
            </a:ext>
          </a:extLst>
        </xdr:cNvPr>
        <xdr:cNvSpPr txBox="1"/>
      </xdr:nvSpPr>
      <xdr:spPr>
        <a:xfrm>
          <a:off x="3489488" y="7103533"/>
          <a:ext cx="255953" cy="267850"/>
        </a:xfrm>
        <a:prstGeom prst="rect">
          <a:avLst/>
        </a:prstGeom>
        <a:noFill/>
        <a:ln w="9525" cmpd="sng">
          <a:solidFill>
            <a:schemeClr val="lt1">
              <a:shade val="50000"/>
              <a:alpha val="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800" b="1" i="1">
              <a:latin typeface="Arial" panose="020B0604020202020204" pitchFamily="34" charset="0"/>
              <a:cs typeface="Arial" panose="020B0604020202020204" pitchFamily="34" charset="0"/>
            </a:rPr>
            <a:t>1</a:t>
          </a:r>
        </a:p>
      </xdr:txBody>
    </xdr:sp>
    <xdr:clientData/>
  </xdr:twoCellAnchor>
  <xdr:twoCellAnchor>
    <xdr:from>
      <xdr:col>9</xdr:col>
      <xdr:colOff>158753</xdr:colOff>
      <xdr:row>41</xdr:row>
      <xdr:rowOff>169437</xdr:rowOff>
    </xdr:from>
    <xdr:to>
      <xdr:col>21</xdr:col>
      <xdr:colOff>158811</xdr:colOff>
      <xdr:row>61</xdr:row>
      <xdr:rowOff>116416</xdr:rowOff>
    </xdr:to>
    <xdr:grpSp>
      <xdr:nvGrpSpPr>
        <xdr:cNvPr id="8" name="Group 7">
          <a:extLst>
            <a:ext uri="{FF2B5EF4-FFF2-40B4-BE49-F238E27FC236}">
              <a16:creationId xmlns:a16="http://schemas.microsoft.com/office/drawing/2014/main" id="{00000000-0008-0000-0900-000008000000}"/>
            </a:ext>
          </a:extLst>
        </xdr:cNvPr>
        <xdr:cNvGrpSpPr/>
      </xdr:nvGrpSpPr>
      <xdr:grpSpPr>
        <a:xfrm>
          <a:off x="1714503" y="7376687"/>
          <a:ext cx="2057458" cy="3375979"/>
          <a:chOff x="1820333" y="9095316"/>
          <a:chExt cx="1968500" cy="3334808"/>
        </a:xfrm>
      </xdr:grpSpPr>
      <xdr:cxnSp macro="">
        <xdr:nvCxnSpPr>
          <xdr:cNvPr id="9" name="Straight Arrow Connector 8">
            <a:extLst>
              <a:ext uri="{FF2B5EF4-FFF2-40B4-BE49-F238E27FC236}">
                <a16:creationId xmlns:a16="http://schemas.microsoft.com/office/drawing/2014/main" id="{00000000-0008-0000-0900-000009000000}"/>
              </a:ext>
            </a:extLst>
          </xdr:cNvPr>
          <xdr:cNvCxnSpPr/>
        </xdr:nvCxnSpPr>
        <xdr:spPr>
          <a:xfrm>
            <a:off x="3550709" y="10620375"/>
            <a:ext cx="0" cy="846668"/>
          </a:xfrm>
          <a:prstGeom prst="straightConnector1">
            <a:avLst/>
          </a:prstGeom>
          <a:ln>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0" name="Straight Arrow Connector 9">
            <a:extLst>
              <a:ext uri="{FF2B5EF4-FFF2-40B4-BE49-F238E27FC236}">
                <a16:creationId xmlns:a16="http://schemas.microsoft.com/office/drawing/2014/main" id="{00000000-0008-0000-0900-00000A000000}"/>
              </a:ext>
            </a:extLst>
          </xdr:cNvPr>
          <xdr:cNvCxnSpPr/>
        </xdr:nvCxnSpPr>
        <xdr:spPr>
          <a:xfrm>
            <a:off x="3550708" y="9773708"/>
            <a:ext cx="0" cy="841375"/>
          </a:xfrm>
          <a:prstGeom prst="straightConnector1">
            <a:avLst/>
          </a:prstGeom>
          <a:ln>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1" name="Straight Arrow Connector 10">
            <a:extLst>
              <a:ext uri="{FF2B5EF4-FFF2-40B4-BE49-F238E27FC236}">
                <a16:creationId xmlns:a16="http://schemas.microsoft.com/office/drawing/2014/main" id="{00000000-0008-0000-0900-00000B000000}"/>
              </a:ext>
            </a:extLst>
          </xdr:cNvPr>
          <xdr:cNvCxnSpPr/>
        </xdr:nvCxnSpPr>
        <xdr:spPr>
          <a:xfrm>
            <a:off x="3549122" y="9104843"/>
            <a:ext cx="1058" cy="673100"/>
          </a:xfrm>
          <a:prstGeom prst="straightConnector1">
            <a:avLst/>
          </a:prstGeom>
          <a:ln>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2" name="Straight Arrow Connector 11">
            <a:extLst>
              <a:ext uri="{FF2B5EF4-FFF2-40B4-BE49-F238E27FC236}">
                <a16:creationId xmlns:a16="http://schemas.microsoft.com/office/drawing/2014/main" id="{00000000-0008-0000-0900-00000C000000}"/>
              </a:ext>
            </a:extLst>
          </xdr:cNvPr>
          <xdr:cNvCxnSpPr/>
        </xdr:nvCxnSpPr>
        <xdr:spPr>
          <a:xfrm flipH="1">
            <a:off x="2148417" y="9768417"/>
            <a:ext cx="2" cy="2375958"/>
          </a:xfrm>
          <a:prstGeom prst="straightConnector1">
            <a:avLst/>
          </a:prstGeom>
          <a:ln>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3" name="Straight Arrow Connector 12">
            <a:extLst>
              <a:ext uri="{FF2B5EF4-FFF2-40B4-BE49-F238E27FC236}">
                <a16:creationId xmlns:a16="http://schemas.microsoft.com/office/drawing/2014/main" id="{00000000-0008-0000-0900-00000D000000}"/>
              </a:ext>
            </a:extLst>
          </xdr:cNvPr>
          <xdr:cNvCxnSpPr/>
        </xdr:nvCxnSpPr>
        <xdr:spPr>
          <a:xfrm>
            <a:off x="2317750" y="12207875"/>
            <a:ext cx="661460" cy="1"/>
          </a:xfrm>
          <a:prstGeom prst="straightConnector1">
            <a:avLst/>
          </a:prstGeom>
          <a:ln>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4" name="Straight Arrow Connector 13">
            <a:extLst>
              <a:ext uri="{FF2B5EF4-FFF2-40B4-BE49-F238E27FC236}">
                <a16:creationId xmlns:a16="http://schemas.microsoft.com/office/drawing/2014/main" id="{00000000-0008-0000-0900-00000E000000}"/>
              </a:ext>
            </a:extLst>
          </xdr:cNvPr>
          <xdr:cNvCxnSpPr/>
        </xdr:nvCxnSpPr>
        <xdr:spPr>
          <a:xfrm flipH="1" flipV="1">
            <a:off x="1984375" y="9768419"/>
            <a:ext cx="2016" cy="2021974"/>
          </a:xfrm>
          <a:prstGeom prst="straightConnector1">
            <a:avLst/>
          </a:prstGeom>
          <a:ln>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6" name="Trapezoid 15">
            <a:extLst>
              <a:ext uri="{FF2B5EF4-FFF2-40B4-BE49-F238E27FC236}">
                <a16:creationId xmlns:a16="http://schemas.microsoft.com/office/drawing/2014/main" id="{00000000-0008-0000-0900-000010000000}"/>
              </a:ext>
            </a:extLst>
          </xdr:cNvPr>
          <xdr:cNvSpPr/>
        </xdr:nvSpPr>
        <xdr:spPr>
          <a:xfrm rot="10800000">
            <a:off x="2503742" y="11400642"/>
            <a:ext cx="291042" cy="137583"/>
          </a:xfrm>
          <a:prstGeom prst="trapezoid">
            <a:avLst>
              <a:gd name="adj" fmla="val 67308"/>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xnSp macro="">
        <xdr:nvCxnSpPr>
          <xdr:cNvPr id="18" name="Straight Connector 17">
            <a:extLst>
              <a:ext uri="{FF2B5EF4-FFF2-40B4-BE49-F238E27FC236}">
                <a16:creationId xmlns:a16="http://schemas.microsoft.com/office/drawing/2014/main" id="{00000000-0008-0000-0900-000012000000}"/>
              </a:ext>
            </a:extLst>
          </xdr:cNvPr>
          <xdr:cNvCxnSpPr/>
        </xdr:nvCxnSpPr>
        <xdr:spPr>
          <a:xfrm>
            <a:off x="1992841" y="11797760"/>
            <a:ext cx="975784" cy="0"/>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19" name="Straight Connector 18">
            <a:extLst>
              <a:ext uri="{FF2B5EF4-FFF2-40B4-BE49-F238E27FC236}">
                <a16:creationId xmlns:a16="http://schemas.microsoft.com/office/drawing/2014/main" id="{00000000-0008-0000-0900-000013000000}"/>
              </a:ext>
            </a:extLst>
          </xdr:cNvPr>
          <xdr:cNvCxnSpPr/>
        </xdr:nvCxnSpPr>
        <xdr:spPr>
          <a:xfrm>
            <a:off x="2312458" y="11467042"/>
            <a:ext cx="1237192" cy="2117"/>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20" name="Straight Connector 19">
            <a:extLst>
              <a:ext uri="{FF2B5EF4-FFF2-40B4-BE49-F238E27FC236}">
                <a16:creationId xmlns:a16="http://schemas.microsoft.com/office/drawing/2014/main" id="{00000000-0008-0000-0900-000014000000}"/>
              </a:ext>
            </a:extLst>
          </xdr:cNvPr>
          <xdr:cNvCxnSpPr/>
        </xdr:nvCxnSpPr>
        <xdr:spPr>
          <a:xfrm>
            <a:off x="2312458" y="10620375"/>
            <a:ext cx="1428750" cy="0"/>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sp macro="" textlink="">
        <xdr:nvSpPr>
          <xdr:cNvPr id="22" name="TextBox 21">
            <a:extLst>
              <a:ext uri="{FF2B5EF4-FFF2-40B4-BE49-F238E27FC236}">
                <a16:creationId xmlns:a16="http://schemas.microsoft.com/office/drawing/2014/main" id="{00000000-0008-0000-0900-000016000000}"/>
              </a:ext>
            </a:extLst>
          </xdr:cNvPr>
          <xdr:cNvSpPr txBox="1"/>
        </xdr:nvSpPr>
        <xdr:spPr>
          <a:xfrm>
            <a:off x="1820333" y="10451042"/>
            <a:ext cx="259291" cy="264583"/>
          </a:xfrm>
          <a:prstGeom prst="rect">
            <a:avLst/>
          </a:prstGeom>
          <a:noFill/>
          <a:ln w="9525" cmpd="sng">
            <a:solidFill>
              <a:schemeClr val="lt1">
                <a:shade val="50000"/>
                <a:alpha val="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800" b="1" i="1">
                <a:latin typeface="Arial" panose="020B0604020202020204" pitchFamily="34" charset="0"/>
                <a:cs typeface="Arial" panose="020B0604020202020204" pitchFamily="34" charset="0"/>
              </a:rPr>
              <a:t>I</a:t>
            </a:r>
            <a:r>
              <a:rPr lang="en-GB" sz="800" b="1" i="1" baseline="-25000">
                <a:latin typeface="Arial" panose="020B0604020202020204" pitchFamily="34" charset="0"/>
                <a:cs typeface="Arial" panose="020B0604020202020204" pitchFamily="34" charset="0"/>
              </a:rPr>
              <a:t>1</a:t>
            </a:r>
            <a:endParaRPr lang="en-GB" sz="800" b="1" i="1">
              <a:latin typeface="Arial" panose="020B0604020202020204" pitchFamily="34" charset="0"/>
              <a:cs typeface="Arial" panose="020B0604020202020204" pitchFamily="34" charset="0"/>
            </a:endParaRPr>
          </a:p>
        </xdr:txBody>
      </xdr:sp>
      <xdr:sp macro="" textlink="">
        <xdr:nvSpPr>
          <xdr:cNvPr id="23" name="TextBox 22">
            <a:extLst>
              <a:ext uri="{FF2B5EF4-FFF2-40B4-BE49-F238E27FC236}">
                <a16:creationId xmlns:a16="http://schemas.microsoft.com/office/drawing/2014/main" id="{00000000-0008-0000-0900-000017000000}"/>
              </a:ext>
            </a:extLst>
          </xdr:cNvPr>
          <xdr:cNvSpPr txBox="1"/>
        </xdr:nvSpPr>
        <xdr:spPr>
          <a:xfrm>
            <a:off x="1984375" y="10620375"/>
            <a:ext cx="259291" cy="264583"/>
          </a:xfrm>
          <a:prstGeom prst="rect">
            <a:avLst/>
          </a:prstGeom>
          <a:noFill/>
          <a:ln w="9525" cmpd="sng">
            <a:solidFill>
              <a:schemeClr val="lt1">
                <a:shade val="50000"/>
                <a:alpha val="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800" b="1" i="1">
                <a:latin typeface="Arial" panose="020B0604020202020204" pitchFamily="34" charset="0"/>
                <a:cs typeface="Arial" panose="020B0604020202020204" pitchFamily="34" charset="0"/>
              </a:rPr>
              <a:t>I</a:t>
            </a:r>
            <a:r>
              <a:rPr lang="en-GB" sz="800" b="1" i="1" baseline="-25000">
                <a:latin typeface="Arial" panose="020B0604020202020204" pitchFamily="34" charset="0"/>
                <a:cs typeface="Arial" panose="020B0604020202020204" pitchFamily="34" charset="0"/>
              </a:rPr>
              <a:t>2</a:t>
            </a:r>
            <a:endParaRPr lang="en-GB" sz="800" b="1" i="1">
              <a:latin typeface="Arial" panose="020B0604020202020204" pitchFamily="34" charset="0"/>
              <a:cs typeface="Arial" panose="020B0604020202020204" pitchFamily="34" charset="0"/>
            </a:endParaRPr>
          </a:p>
        </xdr:txBody>
      </xdr:sp>
      <xdr:sp macro="" textlink="">
        <xdr:nvSpPr>
          <xdr:cNvPr id="24" name="TextBox 23">
            <a:extLst>
              <a:ext uri="{FF2B5EF4-FFF2-40B4-BE49-F238E27FC236}">
                <a16:creationId xmlns:a16="http://schemas.microsoft.com/office/drawing/2014/main" id="{00000000-0008-0000-0900-000018000000}"/>
              </a:ext>
            </a:extLst>
          </xdr:cNvPr>
          <xdr:cNvSpPr txBox="1"/>
        </xdr:nvSpPr>
        <xdr:spPr>
          <a:xfrm>
            <a:off x="3529542" y="9339792"/>
            <a:ext cx="259291" cy="264583"/>
          </a:xfrm>
          <a:prstGeom prst="rect">
            <a:avLst/>
          </a:prstGeom>
          <a:noFill/>
          <a:ln w="9525" cmpd="sng">
            <a:solidFill>
              <a:schemeClr val="lt1">
                <a:shade val="50000"/>
                <a:alpha val="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800" b="1" i="1">
                <a:latin typeface="Arial" panose="020B0604020202020204" pitchFamily="34" charset="0"/>
                <a:cs typeface="Arial" panose="020B0604020202020204" pitchFamily="34" charset="0"/>
              </a:rPr>
              <a:t>I</a:t>
            </a:r>
            <a:r>
              <a:rPr lang="en-GB" sz="800" b="1" i="1" baseline="-25000">
                <a:latin typeface="Arial" panose="020B0604020202020204" pitchFamily="34" charset="0"/>
                <a:cs typeface="Arial" panose="020B0604020202020204" pitchFamily="34" charset="0"/>
              </a:rPr>
              <a:t>3</a:t>
            </a:r>
            <a:endParaRPr lang="en-GB" sz="800" b="1" i="1">
              <a:latin typeface="Arial" panose="020B0604020202020204" pitchFamily="34" charset="0"/>
              <a:cs typeface="Arial" panose="020B0604020202020204" pitchFamily="34" charset="0"/>
            </a:endParaRPr>
          </a:p>
        </xdr:txBody>
      </xdr:sp>
      <xdr:sp macro="" textlink="">
        <xdr:nvSpPr>
          <xdr:cNvPr id="25" name="TextBox 24">
            <a:extLst>
              <a:ext uri="{FF2B5EF4-FFF2-40B4-BE49-F238E27FC236}">
                <a16:creationId xmlns:a16="http://schemas.microsoft.com/office/drawing/2014/main" id="{00000000-0008-0000-0900-000019000000}"/>
              </a:ext>
            </a:extLst>
          </xdr:cNvPr>
          <xdr:cNvSpPr txBox="1"/>
        </xdr:nvSpPr>
        <xdr:spPr>
          <a:xfrm>
            <a:off x="2534710" y="12165541"/>
            <a:ext cx="259291" cy="264583"/>
          </a:xfrm>
          <a:prstGeom prst="rect">
            <a:avLst/>
          </a:prstGeom>
          <a:noFill/>
          <a:ln w="9525" cmpd="sng">
            <a:solidFill>
              <a:schemeClr val="lt1">
                <a:shade val="50000"/>
                <a:alpha val="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800" b="1" i="1">
                <a:latin typeface="Arial" panose="020B0604020202020204" pitchFamily="34" charset="0"/>
                <a:cs typeface="Arial" panose="020B0604020202020204" pitchFamily="34" charset="0"/>
              </a:rPr>
              <a:t>d</a:t>
            </a:r>
          </a:p>
        </xdr:txBody>
      </xdr:sp>
      <xdr:sp macro="" textlink="">
        <xdr:nvSpPr>
          <xdr:cNvPr id="26" name="TextBox 25">
            <a:extLst>
              <a:ext uri="{FF2B5EF4-FFF2-40B4-BE49-F238E27FC236}">
                <a16:creationId xmlns:a16="http://schemas.microsoft.com/office/drawing/2014/main" id="{00000000-0008-0000-0900-00001A000000}"/>
              </a:ext>
            </a:extLst>
          </xdr:cNvPr>
          <xdr:cNvSpPr txBox="1"/>
        </xdr:nvSpPr>
        <xdr:spPr>
          <a:xfrm>
            <a:off x="3529542" y="10959042"/>
            <a:ext cx="259291" cy="264583"/>
          </a:xfrm>
          <a:prstGeom prst="rect">
            <a:avLst/>
          </a:prstGeom>
          <a:noFill/>
          <a:ln w="9525" cmpd="sng">
            <a:solidFill>
              <a:schemeClr val="lt1">
                <a:shade val="50000"/>
                <a:alpha val="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800" b="1" i="1">
                <a:latin typeface="Arial" panose="020B0604020202020204" pitchFamily="34" charset="0"/>
                <a:cs typeface="Arial" panose="020B0604020202020204" pitchFamily="34" charset="0"/>
              </a:rPr>
              <a:t>I</a:t>
            </a:r>
            <a:r>
              <a:rPr lang="en-GB" sz="800" b="1" i="1" baseline="-25000">
                <a:latin typeface="Arial" panose="020B0604020202020204" pitchFamily="34" charset="0"/>
                <a:cs typeface="Arial" panose="020B0604020202020204" pitchFamily="34" charset="0"/>
              </a:rPr>
              <a:t>5</a:t>
            </a:r>
            <a:endParaRPr lang="en-GB" sz="800" b="1" i="1">
              <a:latin typeface="Arial" panose="020B0604020202020204" pitchFamily="34" charset="0"/>
              <a:cs typeface="Arial" panose="020B0604020202020204" pitchFamily="34" charset="0"/>
            </a:endParaRPr>
          </a:p>
        </xdr:txBody>
      </xdr:sp>
      <xdr:sp macro="" textlink="">
        <xdr:nvSpPr>
          <xdr:cNvPr id="27" name="TextBox 26">
            <a:extLst>
              <a:ext uri="{FF2B5EF4-FFF2-40B4-BE49-F238E27FC236}">
                <a16:creationId xmlns:a16="http://schemas.microsoft.com/office/drawing/2014/main" id="{00000000-0008-0000-0900-00001B000000}"/>
              </a:ext>
            </a:extLst>
          </xdr:cNvPr>
          <xdr:cNvSpPr txBox="1"/>
        </xdr:nvSpPr>
        <xdr:spPr>
          <a:xfrm>
            <a:off x="3529542" y="10112375"/>
            <a:ext cx="259291" cy="264583"/>
          </a:xfrm>
          <a:prstGeom prst="rect">
            <a:avLst/>
          </a:prstGeom>
          <a:noFill/>
          <a:ln w="9525" cmpd="sng">
            <a:solidFill>
              <a:schemeClr val="lt1">
                <a:shade val="50000"/>
                <a:alpha val="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800" b="1" i="1">
                <a:latin typeface="Arial" panose="020B0604020202020204" pitchFamily="34" charset="0"/>
                <a:cs typeface="Arial" panose="020B0604020202020204" pitchFamily="34" charset="0"/>
              </a:rPr>
              <a:t>I</a:t>
            </a:r>
            <a:r>
              <a:rPr lang="en-GB" sz="800" b="1" i="1" baseline="-25000">
                <a:latin typeface="Arial" panose="020B0604020202020204" pitchFamily="34" charset="0"/>
                <a:cs typeface="Arial" panose="020B0604020202020204" pitchFamily="34" charset="0"/>
              </a:rPr>
              <a:t>4</a:t>
            </a:r>
            <a:endParaRPr lang="en-GB" sz="800" b="1" i="1">
              <a:latin typeface="Arial" panose="020B0604020202020204" pitchFamily="34" charset="0"/>
              <a:cs typeface="Arial" panose="020B0604020202020204" pitchFamily="34" charset="0"/>
            </a:endParaRPr>
          </a:p>
        </xdr:txBody>
      </xdr:sp>
      <xdr:cxnSp macro="">
        <xdr:nvCxnSpPr>
          <xdr:cNvPr id="28" name="Straight Connector 27">
            <a:extLst>
              <a:ext uri="{FF2B5EF4-FFF2-40B4-BE49-F238E27FC236}">
                <a16:creationId xmlns:a16="http://schemas.microsoft.com/office/drawing/2014/main" id="{00000000-0008-0000-0900-00001C000000}"/>
              </a:ext>
            </a:extLst>
          </xdr:cNvPr>
          <xdr:cNvCxnSpPr/>
        </xdr:nvCxnSpPr>
        <xdr:spPr>
          <a:xfrm>
            <a:off x="3500966" y="9773708"/>
            <a:ext cx="234951" cy="0"/>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29" name="Straight Connector 28">
            <a:extLst>
              <a:ext uri="{FF2B5EF4-FFF2-40B4-BE49-F238E27FC236}">
                <a16:creationId xmlns:a16="http://schemas.microsoft.com/office/drawing/2014/main" id="{00000000-0008-0000-0900-00001D000000}"/>
              </a:ext>
            </a:extLst>
          </xdr:cNvPr>
          <xdr:cNvCxnSpPr/>
        </xdr:nvCxnSpPr>
        <xdr:spPr>
          <a:xfrm>
            <a:off x="3505199" y="9095316"/>
            <a:ext cx="234951" cy="0"/>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9363</xdr:colOff>
      <xdr:row>14</xdr:row>
      <xdr:rowOff>3176</xdr:rowOff>
    </xdr:from>
    <xdr:to>
      <xdr:col>18</xdr:col>
      <xdr:colOff>62280</xdr:colOff>
      <xdr:row>37</xdr:row>
      <xdr:rowOff>1003226</xdr:rowOff>
    </xdr:to>
    <xdr:sp macro="" textlink="">
      <xdr:nvSpPr>
        <xdr:cNvPr id="2" name="Right Triangle 1">
          <a:extLst>
            <a:ext uri="{FF2B5EF4-FFF2-40B4-BE49-F238E27FC236}">
              <a16:creationId xmlns:a16="http://schemas.microsoft.com/office/drawing/2014/main" id="{00000000-0008-0000-0E00-000002000000}"/>
            </a:ext>
          </a:extLst>
        </xdr:cNvPr>
        <xdr:cNvSpPr/>
      </xdr:nvSpPr>
      <xdr:spPr>
        <a:xfrm flipV="1">
          <a:off x="3438363" y="3470276"/>
          <a:ext cx="738717" cy="6696000"/>
        </a:xfrm>
        <a:prstGeom prst="rtTriangle">
          <a:avLst/>
        </a:prstGeom>
        <a:solidFill>
          <a:srgbClr val="245BA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GB" sz="1100">
            <a:solidFill>
              <a:schemeClr val="lt1"/>
            </a:solidFill>
            <a:latin typeface="+mn-lt"/>
            <a:ea typeface="+mn-ea"/>
            <a:cs typeface="+mn-cs"/>
          </a:endParaRPr>
        </a:p>
      </xdr:txBody>
    </xdr:sp>
    <xdr:clientData/>
  </xdr:twoCellAnchor>
  <xdr:twoCellAnchor editAs="oneCell">
    <xdr:from>
      <xdr:col>0</xdr:col>
      <xdr:colOff>0</xdr:colOff>
      <xdr:row>0</xdr:row>
      <xdr:rowOff>0</xdr:rowOff>
    </xdr:from>
    <xdr:to>
      <xdr:col>28</xdr:col>
      <xdr:colOff>409575</xdr:colOff>
      <xdr:row>5</xdr:row>
      <xdr:rowOff>238125</xdr:rowOff>
    </xdr:to>
    <xdr:pic>
      <xdr:nvPicPr>
        <xdr:cNvPr id="4" name="Picture 3">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543675" cy="14763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2.xml"/><Relationship Id="rId1" Type="http://schemas.openxmlformats.org/officeDocument/2006/relationships/printerSettings" Target="../printerSettings/printerSettings10.bin"/><Relationship Id="rId4" Type="http://schemas.openxmlformats.org/officeDocument/2006/relationships/comments" Target="../comments8.xml"/></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FF0000"/>
  </sheetPr>
  <dimension ref="A2:W191"/>
  <sheetViews>
    <sheetView showGridLines="0" tabSelected="1" showWhiteSpace="0" zoomScaleNormal="100" zoomScaleSheetLayoutView="100" workbookViewId="0"/>
  </sheetViews>
  <sheetFormatPr defaultColWidth="9" defaultRowHeight="12.5" x14ac:dyDescent="0.25"/>
  <cols>
    <col min="1" max="1" width="7" customWidth="1"/>
    <col min="2" max="11" width="5" customWidth="1"/>
    <col min="12" max="12" width="3.90625" customWidth="1"/>
    <col min="13" max="13" width="5" customWidth="1"/>
    <col min="14" max="14" width="11.54296875" bestFit="1" customWidth="1"/>
    <col min="15" max="15" width="2.08984375" customWidth="1"/>
    <col min="16" max="17" width="1.453125" customWidth="1"/>
    <col min="18" max="18" width="10.90625" customWidth="1"/>
    <col min="19" max="19" width="3" customWidth="1"/>
    <col min="20" max="23" width="5" customWidth="1"/>
    <col min="24" max="24" width="7.08984375" customWidth="1"/>
    <col min="25" max="27" width="5" customWidth="1"/>
  </cols>
  <sheetData>
    <row r="2" spans="1:23" ht="13.5" customHeight="1" x14ac:dyDescent="0.25">
      <c r="V2" s="15"/>
      <c r="W2" s="15"/>
    </row>
    <row r="3" spans="1:23" ht="12.75" customHeight="1" x14ac:dyDescent="0.25">
      <c r="N3" s="16" t="s">
        <v>22</v>
      </c>
      <c r="O3" s="16"/>
      <c r="P3" s="393"/>
      <c r="Q3" s="17"/>
      <c r="R3" s="22" t="s">
        <v>1089</v>
      </c>
      <c r="U3" s="15"/>
      <c r="V3" s="15"/>
      <c r="W3" s="15"/>
    </row>
    <row r="4" spans="1:23" ht="21" x14ac:dyDescent="0.4">
      <c r="N4" s="204" t="s">
        <v>837</v>
      </c>
      <c r="O4" s="18"/>
      <c r="P4" s="393"/>
      <c r="Q4" s="17"/>
      <c r="R4" s="19">
        <v>2019</v>
      </c>
    </row>
    <row r="9" spans="1:23" ht="36.75" customHeight="1" x14ac:dyDescent="1.3">
      <c r="A9" s="273"/>
      <c r="B9" s="85"/>
      <c r="C9" s="85"/>
      <c r="D9" s="85"/>
      <c r="E9" s="85"/>
      <c r="F9" s="85"/>
      <c r="G9" s="85"/>
      <c r="H9" s="85"/>
      <c r="J9" s="86"/>
      <c r="K9" s="85"/>
      <c r="L9" s="85"/>
      <c r="M9" s="87"/>
      <c r="N9" s="87"/>
      <c r="O9" s="87"/>
      <c r="P9" s="87"/>
      <c r="Q9" s="87"/>
      <c r="R9" s="87"/>
      <c r="S9" s="87"/>
      <c r="T9" s="87"/>
    </row>
    <row r="10" spans="1:23" ht="36.75" customHeight="1" x14ac:dyDescent="0.65">
      <c r="A10" s="273" t="s">
        <v>838</v>
      </c>
      <c r="B10" s="177"/>
      <c r="C10" s="177"/>
      <c r="D10" s="172"/>
      <c r="E10" s="172"/>
      <c r="F10" s="172"/>
      <c r="G10" s="172"/>
      <c r="H10" s="172"/>
      <c r="I10" s="172"/>
      <c r="J10" s="172"/>
      <c r="K10" s="172"/>
      <c r="L10" s="172"/>
      <c r="M10" s="172"/>
      <c r="N10" s="172"/>
      <c r="O10" s="172"/>
      <c r="P10" s="172"/>
      <c r="Q10" s="172"/>
      <c r="R10" s="172"/>
      <c r="S10" s="172"/>
      <c r="T10" s="172"/>
    </row>
    <row r="11" spans="1:23" ht="36.75" customHeight="1" x14ac:dyDescent="0.25">
      <c r="A11" s="274"/>
      <c r="B11" s="173"/>
      <c r="C11" s="173"/>
      <c r="D11" s="173"/>
      <c r="E11" s="173"/>
      <c r="F11" s="173"/>
      <c r="G11" s="173"/>
      <c r="H11" s="173"/>
      <c r="I11" s="173"/>
      <c r="J11" s="173"/>
      <c r="K11" s="173"/>
      <c r="L11" s="173"/>
      <c r="M11" s="173"/>
      <c r="N11" s="173"/>
      <c r="O11" s="173"/>
      <c r="P11" s="173"/>
      <c r="Q11" s="173"/>
      <c r="R11" s="173"/>
      <c r="S11" s="173"/>
      <c r="T11" s="173"/>
    </row>
    <row r="61" spans="2:19" ht="16.399999999999999" customHeight="1" x14ac:dyDescent="0.25">
      <c r="B61" s="276" t="s">
        <v>51</v>
      </c>
    </row>
    <row r="62" spans="2:19" ht="18" customHeight="1" x14ac:dyDescent="0.25">
      <c r="B62" s="38" t="s">
        <v>52</v>
      </c>
      <c r="C62" s="277"/>
      <c r="D62" s="277"/>
      <c r="E62" s="11"/>
      <c r="F62" s="38" t="s">
        <v>53</v>
      </c>
      <c r="G62" s="277"/>
      <c r="H62" s="277"/>
      <c r="I62" s="277"/>
      <c r="J62" s="11"/>
      <c r="K62" s="38" t="s">
        <v>54</v>
      </c>
      <c r="L62" s="277"/>
      <c r="M62" s="277"/>
      <c r="N62" s="277"/>
      <c r="O62" s="277"/>
      <c r="P62" s="277"/>
      <c r="Q62" s="277"/>
      <c r="R62" s="277"/>
      <c r="S62" s="11"/>
    </row>
    <row r="63" spans="2:19" ht="24.65" customHeight="1" x14ac:dyDescent="0.25">
      <c r="B63" s="278" t="s">
        <v>652</v>
      </c>
      <c r="C63" s="37"/>
      <c r="D63" s="37"/>
      <c r="E63" s="11"/>
      <c r="F63" s="39" t="s">
        <v>1103</v>
      </c>
      <c r="G63" s="277"/>
      <c r="H63" s="277"/>
      <c r="I63" s="277"/>
      <c r="J63" s="11"/>
      <c r="K63" s="38" t="s">
        <v>836</v>
      </c>
      <c r="L63" s="277"/>
      <c r="M63" s="37"/>
      <c r="N63" s="37"/>
      <c r="O63" s="37"/>
      <c r="P63" s="37"/>
      <c r="Q63" s="37"/>
      <c r="R63" s="37"/>
      <c r="S63" s="11"/>
    </row>
    <row r="64" spans="2:19" ht="12.75" customHeight="1" x14ac:dyDescent="0.25"/>
    <row r="65" spans="1:2" ht="12.75" customHeight="1" x14ac:dyDescent="0.25"/>
    <row r="66" spans="1:2" ht="12.75" customHeight="1" x14ac:dyDescent="0.25"/>
    <row r="67" spans="1:2" ht="12.75" customHeight="1" x14ac:dyDescent="0.3">
      <c r="A67" s="171"/>
    </row>
    <row r="68" spans="1:2" ht="12.75" customHeight="1" x14ac:dyDescent="0.25">
      <c r="A68" s="26"/>
    </row>
    <row r="69" spans="1:2" ht="12.75" customHeight="1" x14ac:dyDescent="0.25">
      <c r="A69" s="25"/>
    </row>
    <row r="70" spans="1:2" ht="12.75" customHeight="1" x14ac:dyDescent="0.25">
      <c r="A70" s="25"/>
    </row>
    <row r="71" spans="1:2" ht="12.75" customHeight="1" x14ac:dyDescent="0.25">
      <c r="A71" s="25"/>
    </row>
    <row r="72" spans="1:2" ht="12.75" customHeight="1" x14ac:dyDescent="0.25">
      <c r="A72" s="21"/>
    </row>
    <row r="73" spans="1:2" ht="12.75" customHeight="1" x14ac:dyDescent="0.25">
      <c r="A73" s="21"/>
    </row>
    <row r="74" spans="1:2" ht="12.75" customHeight="1" x14ac:dyDescent="0.25">
      <c r="A74" s="21"/>
    </row>
    <row r="75" spans="1:2" ht="12.75" customHeight="1" x14ac:dyDescent="0.25">
      <c r="A75" s="21"/>
    </row>
    <row r="76" spans="1:2" ht="12.75" customHeight="1" x14ac:dyDescent="0.25">
      <c r="A76" s="21"/>
    </row>
    <row r="77" spans="1:2" ht="12.75" customHeight="1" x14ac:dyDescent="0.3">
      <c r="A77" s="275"/>
    </row>
    <row r="78" spans="1:2" ht="12.75" customHeight="1" x14ac:dyDescent="0.25">
      <c r="A78" s="26"/>
    </row>
    <row r="79" spans="1:2" ht="19.5" customHeight="1" x14ac:dyDescent="0.25">
      <c r="A79" s="25"/>
      <c r="B79" s="279" t="s">
        <v>45</v>
      </c>
    </row>
    <row r="80" spans="1:2" ht="12.75" customHeight="1" x14ac:dyDescent="0.25">
      <c r="A80" s="25"/>
      <c r="B80" s="26"/>
    </row>
    <row r="81" spans="1:6" ht="12.75" customHeight="1" x14ac:dyDescent="0.25">
      <c r="A81" s="25"/>
      <c r="B81" s="25" t="s">
        <v>44</v>
      </c>
    </row>
    <row r="82" spans="1:6" ht="12.75" customHeight="1" x14ac:dyDescent="0.25">
      <c r="A82" s="21"/>
      <c r="B82" s="25" t="s">
        <v>43</v>
      </c>
    </row>
    <row r="83" spans="1:6" ht="12.75" customHeight="1" x14ac:dyDescent="0.25">
      <c r="A83" s="21"/>
      <c r="B83" s="25" t="s">
        <v>42</v>
      </c>
    </row>
    <row r="84" spans="1:6" ht="12.75" customHeight="1" x14ac:dyDescent="0.25">
      <c r="A84" s="21"/>
      <c r="B84" s="21"/>
      <c r="F84" s="280"/>
    </row>
    <row r="85" spans="1:6" ht="12.75" customHeight="1" x14ac:dyDescent="0.25">
      <c r="A85" s="21"/>
      <c r="B85" s="21"/>
      <c r="F85" s="280"/>
    </row>
    <row r="86" spans="1:6" ht="12.75" customHeight="1" x14ac:dyDescent="0.25">
      <c r="A86" s="21"/>
      <c r="B86" s="21"/>
      <c r="F86" s="280"/>
    </row>
    <row r="87" spans="1:6" ht="12.75" customHeight="1" x14ac:dyDescent="0.25">
      <c r="A87" s="21"/>
      <c r="B87" s="21"/>
      <c r="F87" s="280"/>
    </row>
    <row r="88" spans="1:6" ht="12.75" customHeight="1" x14ac:dyDescent="0.25">
      <c r="A88" s="21"/>
      <c r="B88" s="21"/>
      <c r="F88" s="280"/>
    </row>
    <row r="89" spans="1:6" ht="12.75" customHeight="1" x14ac:dyDescent="0.25">
      <c r="A89" s="21"/>
      <c r="B89" s="21"/>
      <c r="F89" s="280"/>
    </row>
    <row r="90" spans="1:6" ht="12.75" customHeight="1" x14ac:dyDescent="0.25">
      <c r="A90" s="21"/>
      <c r="B90" s="21"/>
      <c r="F90" s="280"/>
    </row>
    <row r="91" spans="1:6" ht="12.75" customHeight="1" x14ac:dyDescent="0.25">
      <c r="A91" s="21"/>
      <c r="B91" s="21"/>
      <c r="F91" s="280"/>
    </row>
    <row r="92" spans="1:6" ht="12.75" customHeight="1" x14ac:dyDescent="0.25">
      <c r="A92" s="21"/>
      <c r="B92" s="21"/>
      <c r="F92" s="280"/>
    </row>
    <row r="93" spans="1:6" ht="12.75" customHeight="1" x14ac:dyDescent="0.25">
      <c r="A93" s="21"/>
      <c r="B93" s="21"/>
      <c r="F93" s="280"/>
    </row>
    <row r="94" spans="1:6" ht="12.75" customHeight="1" x14ac:dyDescent="0.25">
      <c r="A94" s="21"/>
      <c r="B94" s="21"/>
      <c r="F94" s="280"/>
    </row>
    <row r="95" spans="1:6" ht="12.75" customHeight="1" x14ac:dyDescent="0.25">
      <c r="A95" s="21"/>
      <c r="B95" s="21"/>
      <c r="F95" s="280"/>
    </row>
    <row r="96" spans="1:6" ht="12.75" customHeight="1" x14ac:dyDescent="0.25">
      <c r="A96" s="21"/>
      <c r="B96" s="21"/>
      <c r="F96" s="280"/>
    </row>
    <row r="97" spans="1:6" ht="12.75" customHeight="1" x14ac:dyDescent="0.25">
      <c r="A97" s="21"/>
      <c r="B97" s="21"/>
      <c r="F97" s="280"/>
    </row>
    <row r="98" spans="1:6" ht="12.75" customHeight="1" x14ac:dyDescent="0.25">
      <c r="A98" s="21"/>
      <c r="B98" s="21"/>
      <c r="F98" s="280"/>
    </row>
    <row r="99" spans="1:6" ht="12.75" customHeight="1" x14ac:dyDescent="0.25">
      <c r="A99" s="21"/>
      <c r="B99" s="21"/>
      <c r="F99" s="280"/>
    </row>
    <row r="100" spans="1:6" ht="14" x14ac:dyDescent="0.25">
      <c r="A100" s="23"/>
      <c r="B100" s="24" t="s">
        <v>41</v>
      </c>
    </row>
    <row r="101" spans="1:6" ht="13" x14ac:dyDescent="0.25">
      <c r="A101" s="23"/>
      <c r="B101" s="23" t="s">
        <v>40</v>
      </c>
    </row>
    <row r="102" spans="1:6" ht="13" x14ac:dyDescent="0.25">
      <c r="A102" s="23"/>
      <c r="B102" s="23" t="s">
        <v>39</v>
      </c>
    </row>
    <row r="103" spans="1:6" ht="13" x14ac:dyDescent="0.25">
      <c r="A103" s="23"/>
      <c r="B103" s="23" t="s">
        <v>38</v>
      </c>
    </row>
    <row r="104" spans="1:6" ht="13" x14ac:dyDescent="0.25">
      <c r="A104" s="23"/>
      <c r="B104" s="23" t="s">
        <v>37</v>
      </c>
    </row>
    <row r="105" spans="1:6" ht="13" x14ac:dyDescent="0.25">
      <c r="A105" s="23"/>
      <c r="B105" s="23" t="s">
        <v>36</v>
      </c>
    </row>
    <row r="106" spans="1:6" ht="13" x14ac:dyDescent="0.25">
      <c r="A106" s="23"/>
      <c r="B106" s="23" t="s">
        <v>35</v>
      </c>
    </row>
    <row r="107" spans="1:6" ht="13" x14ac:dyDescent="0.25">
      <c r="A107" s="23"/>
      <c r="B107" s="23" t="s">
        <v>34</v>
      </c>
    </row>
    <row r="108" spans="1:6" ht="13" x14ac:dyDescent="0.25">
      <c r="A108" s="23"/>
      <c r="B108" s="23" t="s">
        <v>33</v>
      </c>
    </row>
    <row r="109" spans="1:6" ht="13" x14ac:dyDescent="0.25">
      <c r="A109" s="23"/>
      <c r="B109" s="23" t="s">
        <v>32</v>
      </c>
    </row>
    <row r="110" spans="1:6" ht="14" x14ac:dyDescent="0.25">
      <c r="A110" s="24"/>
      <c r="B110" s="23" t="s">
        <v>31</v>
      </c>
    </row>
    <row r="111" spans="1:6" ht="13" x14ac:dyDescent="0.25">
      <c r="A111" s="23"/>
      <c r="B111" s="23"/>
    </row>
    <row r="112" spans="1:6" ht="14" x14ac:dyDescent="0.25">
      <c r="A112" s="23"/>
      <c r="B112" s="24" t="s">
        <v>30</v>
      </c>
    </row>
    <row r="113" spans="1:20" ht="13" x14ac:dyDescent="0.25">
      <c r="A113" s="23"/>
      <c r="B113" s="23" t="s">
        <v>29</v>
      </c>
    </row>
    <row r="114" spans="1:20" ht="13" x14ac:dyDescent="0.25">
      <c r="A114" s="23"/>
      <c r="B114" s="23" t="s">
        <v>28</v>
      </c>
    </row>
    <row r="115" spans="1:20" ht="13" x14ac:dyDescent="0.25">
      <c r="A115" s="23"/>
      <c r="B115" s="23" t="s">
        <v>27</v>
      </c>
    </row>
    <row r="116" spans="1:20" ht="13" x14ac:dyDescent="0.25">
      <c r="A116" s="23"/>
      <c r="B116" s="23" t="s">
        <v>26</v>
      </c>
    </row>
    <row r="117" spans="1:20" ht="13" x14ac:dyDescent="0.25">
      <c r="A117" s="23"/>
      <c r="B117" s="23" t="s">
        <v>25</v>
      </c>
    </row>
    <row r="118" spans="1:20" ht="13" x14ac:dyDescent="0.25">
      <c r="B118" s="23" t="s">
        <v>24</v>
      </c>
    </row>
    <row r="119" spans="1:20" ht="13" x14ac:dyDescent="0.25">
      <c r="B119" s="23" t="s">
        <v>23</v>
      </c>
    </row>
    <row r="123" spans="1:20" ht="17.5" x14ac:dyDescent="0.25">
      <c r="A123" s="389" t="s">
        <v>948</v>
      </c>
      <c r="B123" s="387"/>
      <c r="C123" s="387"/>
      <c r="D123" s="387"/>
      <c r="E123" s="387"/>
      <c r="F123" s="387"/>
      <c r="G123" s="387"/>
      <c r="H123" s="387"/>
      <c r="I123" s="387"/>
      <c r="J123" s="387"/>
      <c r="K123" s="387"/>
      <c r="L123" s="387"/>
      <c r="M123" s="387"/>
      <c r="N123" s="387"/>
      <c r="O123" s="387"/>
      <c r="P123" s="387"/>
      <c r="Q123" s="387"/>
      <c r="R123" s="387"/>
      <c r="S123" s="387"/>
      <c r="T123" s="387"/>
    </row>
    <row r="124" spans="1:20" ht="17.5" x14ac:dyDescent="0.25">
      <c r="A124" s="387" t="s">
        <v>947</v>
      </c>
      <c r="B124" s="387"/>
      <c r="C124" s="387"/>
      <c r="D124" s="387"/>
      <c r="E124" s="387"/>
      <c r="F124" s="387"/>
      <c r="G124" s="387"/>
      <c r="H124" s="387"/>
      <c r="I124" s="387"/>
      <c r="J124" s="387"/>
      <c r="K124" s="387"/>
      <c r="L124" s="387"/>
      <c r="M124" s="387"/>
      <c r="N124" s="387"/>
      <c r="O124" s="387"/>
      <c r="P124" s="387"/>
      <c r="Q124" s="387"/>
      <c r="R124" s="387"/>
      <c r="S124" s="387"/>
      <c r="T124" s="387"/>
    </row>
    <row r="125" spans="1:20" ht="18" x14ac:dyDescent="0.25">
      <c r="A125" s="10"/>
      <c r="B125" s="174"/>
      <c r="C125" s="174"/>
      <c r="D125" s="174"/>
      <c r="E125" s="174"/>
      <c r="F125" s="174"/>
      <c r="G125" s="174"/>
      <c r="H125" s="174"/>
      <c r="I125" s="174"/>
      <c r="J125" s="174"/>
      <c r="K125" s="174"/>
      <c r="L125" s="174"/>
      <c r="M125" s="174"/>
      <c r="N125" s="174"/>
      <c r="O125" s="174"/>
      <c r="P125" s="174"/>
      <c r="Q125" s="174"/>
      <c r="R125" s="174"/>
    </row>
    <row r="126" spans="1:20" ht="18" x14ac:dyDescent="0.25">
      <c r="A126" s="388" t="s">
        <v>46</v>
      </c>
      <c r="B126" s="388"/>
      <c r="C126" s="388"/>
      <c r="D126" s="388"/>
      <c r="E126" s="388"/>
      <c r="F126" s="388"/>
      <c r="G126" s="388"/>
      <c r="H126" s="388"/>
      <c r="I126" s="388"/>
      <c r="J126" s="388"/>
      <c r="K126" s="388"/>
      <c r="L126" s="388"/>
      <c r="M126" s="388"/>
      <c r="N126" s="388"/>
      <c r="O126" s="388"/>
      <c r="P126" s="388"/>
      <c r="Q126" s="388"/>
      <c r="R126" s="388"/>
      <c r="S126" s="388"/>
      <c r="T126" s="388"/>
    </row>
    <row r="127" spans="1:20" x14ac:dyDescent="0.25">
      <c r="A127" s="10"/>
      <c r="B127" s="175"/>
      <c r="C127" s="175"/>
      <c r="D127" s="175"/>
      <c r="E127" s="175"/>
      <c r="F127" s="175"/>
      <c r="G127" s="175"/>
      <c r="H127" s="175"/>
      <c r="I127" s="175"/>
      <c r="J127" s="175"/>
      <c r="K127" s="175"/>
      <c r="L127" s="175"/>
      <c r="M127" s="175"/>
      <c r="N127" s="175"/>
      <c r="O127" s="175"/>
      <c r="P127" s="175"/>
      <c r="Q127" s="175"/>
      <c r="R127" s="175"/>
    </row>
    <row r="128" spans="1:20" ht="98.25" customHeight="1" x14ac:dyDescent="0.25">
      <c r="A128" s="391" t="s">
        <v>945</v>
      </c>
      <c r="B128" s="391"/>
      <c r="C128" s="391"/>
      <c r="D128" s="391"/>
      <c r="E128" s="391"/>
      <c r="F128" s="391"/>
      <c r="G128" s="391"/>
      <c r="H128" s="391"/>
      <c r="I128" s="391"/>
      <c r="J128" s="391"/>
      <c r="K128" s="391"/>
      <c r="L128" s="391"/>
      <c r="M128" s="391"/>
      <c r="N128" s="391"/>
      <c r="O128" s="391"/>
      <c r="P128" s="391"/>
      <c r="Q128" s="391"/>
      <c r="R128" s="391"/>
      <c r="S128" s="391"/>
      <c r="T128" s="391"/>
    </row>
    <row r="129" spans="1:20" x14ac:dyDescent="0.25">
      <c r="A129" s="10"/>
      <c r="B129" s="1"/>
      <c r="C129" s="1"/>
      <c r="D129" s="1"/>
      <c r="E129" s="1"/>
      <c r="F129" s="1"/>
      <c r="G129" s="1"/>
      <c r="H129" s="1"/>
      <c r="I129" s="1"/>
      <c r="J129" s="1"/>
      <c r="K129" s="1"/>
      <c r="L129" s="1"/>
      <c r="M129" s="1"/>
      <c r="N129" s="1"/>
      <c r="O129" s="1"/>
      <c r="P129" s="1"/>
      <c r="Q129" s="1"/>
      <c r="R129" s="1"/>
      <c r="S129" s="1"/>
    </row>
    <row r="130" spans="1:20" ht="54.75" customHeight="1" x14ac:dyDescent="0.25">
      <c r="A130" s="391" t="s">
        <v>949</v>
      </c>
      <c r="B130" s="391"/>
      <c r="C130" s="391"/>
      <c r="D130" s="391"/>
      <c r="E130" s="391"/>
      <c r="F130" s="391"/>
      <c r="G130" s="391"/>
      <c r="H130" s="391"/>
      <c r="I130" s="391"/>
      <c r="J130" s="391"/>
      <c r="K130" s="391"/>
      <c r="L130" s="391"/>
      <c r="M130" s="391"/>
      <c r="N130" s="391"/>
      <c r="O130" s="391"/>
      <c r="P130" s="391"/>
      <c r="Q130" s="391"/>
      <c r="R130" s="391"/>
      <c r="S130" s="391"/>
      <c r="T130" s="391"/>
    </row>
    <row r="131" spans="1:20" x14ac:dyDescent="0.25">
      <c r="A131" s="10"/>
      <c r="B131" s="1"/>
      <c r="C131" s="1"/>
      <c r="D131" s="1"/>
      <c r="E131" s="1"/>
      <c r="F131" s="1"/>
      <c r="G131" s="1"/>
      <c r="H131" s="1"/>
      <c r="I131" s="1"/>
      <c r="J131" s="1"/>
      <c r="K131" s="1"/>
      <c r="L131" s="1"/>
      <c r="M131" s="1"/>
      <c r="N131" s="1"/>
      <c r="O131" s="1"/>
      <c r="P131" s="1"/>
      <c r="Q131" s="1"/>
      <c r="R131" s="1"/>
      <c r="S131" s="1"/>
    </row>
    <row r="132" spans="1:20" ht="98.25" customHeight="1" x14ac:dyDescent="0.25">
      <c r="A132" s="391" t="s">
        <v>835</v>
      </c>
      <c r="B132" s="391"/>
      <c r="C132" s="391"/>
      <c r="D132" s="391"/>
      <c r="E132" s="391"/>
      <c r="F132" s="391"/>
      <c r="G132" s="391"/>
      <c r="H132" s="391"/>
      <c r="I132" s="391"/>
      <c r="J132" s="391"/>
      <c r="K132" s="391"/>
      <c r="L132" s="391"/>
      <c r="M132" s="391"/>
      <c r="N132" s="391"/>
      <c r="O132" s="391"/>
      <c r="P132" s="391"/>
      <c r="Q132" s="391"/>
      <c r="R132" s="391"/>
      <c r="S132" s="391"/>
      <c r="T132" s="391"/>
    </row>
    <row r="133" spans="1:20" x14ac:dyDescent="0.25">
      <c r="A133" s="272"/>
      <c r="B133" s="272"/>
      <c r="C133" s="272"/>
      <c r="D133" s="272"/>
      <c r="E133" s="272"/>
      <c r="F133" s="272"/>
      <c r="G133" s="272"/>
      <c r="H133" s="272"/>
      <c r="I133" s="272"/>
      <c r="J133" s="272"/>
      <c r="K133" s="272"/>
      <c r="L133" s="272"/>
      <c r="M133" s="272"/>
      <c r="N133" s="272"/>
      <c r="O133" s="272"/>
      <c r="P133" s="272"/>
      <c r="Q133" s="272"/>
      <c r="R133" s="272"/>
      <c r="S133" s="272"/>
      <c r="T133" s="272"/>
    </row>
    <row r="134" spans="1:20" ht="30.75" customHeight="1" x14ac:dyDescent="0.25">
      <c r="A134" s="390" t="s">
        <v>950</v>
      </c>
      <c r="B134" s="390"/>
      <c r="C134" s="390"/>
      <c r="D134" s="390"/>
      <c r="E134" s="390"/>
      <c r="F134" s="390"/>
      <c r="G134" s="390"/>
      <c r="H134" s="390"/>
      <c r="I134" s="390"/>
      <c r="J134" s="390"/>
      <c r="K134" s="390"/>
      <c r="L134" s="390"/>
      <c r="M134" s="390"/>
      <c r="N134" s="390"/>
      <c r="O134" s="390"/>
      <c r="P134" s="390"/>
      <c r="Q134" s="390"/>
      <c r="R134" s="390"/>
      <c r="S134" s="390"/>
      <c r="T134" s="390"/>
    </row>
    <row r="135" spans="1:20" x14ac:dyDescent="0.25">
      <c r="A135" s="271"/>
      <c r="B135" s="271"/>
      <c r="C135" s="271"/>
      <c r="D135" s="271"/>
      <c r="E135" s="271"/>
      <c r="F135" s="271"/>
      <c r="G135" s="271"/>
      <c r="H135" s="271"/>
      <c r="I135" s="271"/>
      <c r="J135" s="271"/>
      <c r="K135" s="271"/>
      <c r="L135" s="271"/>
      <c r="M135" s="271"/>
      <c r="N135" s="271"/>
      <c r="O135" s="271"/>
      <c r="P135" s="271"/>
      <c r="Q135" s="271"/>
      <c r="R135" s="271"/>
      <c r="S135" s="271"/>
      <c r="T135" s="271"/>
    </row>
    <row r="136" spans="1:20" ht="54" customHeight="1" x14ac:dyDescent="0.25">
      <c r="A136" s="392" t="s">
        <v>951</v>
      </c>
      <c r="B136" s="392"/>
      <c r="C136" s="392"/>
      <c r="D136" s="392"/>
      <c r="E136" s="392"/>
      <c r="F136" s="392"/>
      <c r="G136" s="392"/>
      <c r="H136" s="392"/>
      <c r="I136" s="392"/>
      <c r="J136" s="392"/>
      <c r="K136" s="392"/>
      <c r="L136" s="392"/>
      <c r="M136" s="392"/>
      <c r="N136" s="392"/>
      <c r="O136" s="392"/>
      <c r="P136" s="392"/>
      <c r="Q136" s="392"/>
      <c r="R136" s="392"/>
      <c r="S136" s="392"/>
      <c r="T136" s="392"/>
    </row>
    <row r="137" spans="1:20" x14ac:dyDescent="0.25">
      <c r="A137" s="10"/>
      <c r="B137" s="1"/>
      <c r="C137" s="1"/>
      <c r="D137" s="1"/>
      <c r="E137" s="1"/>
      <c r="F137" s="1"/>
      <c r="G137" s="1"/>
      <c r="H137" s="1"/>
      <c r="I137" s="1"/>
      <c r="J137" s="1"/>
      <c r="K137" s="1"/>
      <c r="L137" s="1"/>
      <c r="M137" s="1"/>
      <c r="N137" s="1"/>
      <c r="O137" s="1"/>
      <c r="P137" s="1"/>
      <c r="Q137" s="1"/>
      <c r="R137" s="1"/>
      <c r="S137" s="1"/>
    </row>
    <row r="138" spans="1:20" ht="63.75" customHeight="1" x14ac:dyDescent="0.25">
      <c r="A138" s="391"/>
      <c r="B138" s="391"/>
      <c r="C138" s="391"/>
      <c r="D138" s="391"/>
      <c r="E138" s="391"/>
      <c r="F138" s="391"/>
      <c r="G138" s="391"/>
      <c r="H138" s="391"/>
      <c r="I138" s="391"/>
      <c r="J138" s="391"/>
      <c r="K138" s="391"/>
      <c r="L138" s="391"/>
      <c r="M138" s="391"/>
      <c r="N138" s="391"/>
      <c r="O138" s="391"/>
      <c r="P138" s="391"/>
      <c r="Q138" s="391"/>
      <c r="R138" s="391"/>
      <c r="S138" s="391"/>
      <c r="T138" s="391"/>
    </row>
    <row r="139" spans="1:20" x14ac:dyDescent="0.25">
      <c r="A139" s="156"/>
      <c r="B139" s="156"/>
      <c r="C139" s="156"/>
      <c r="D139" s="156"/>
      <c r="E139" s="156"/>
      <c r="F139" s="156"/>
      <c r="G139" s="156"/>
      <c r="H139" s="156"/>
      <c r="I139" s="156"/>
      <c r="J139" s="156"/>
      <c r="K139" s="156"/>
      <c r="L139" s="156"/>
      <c r="M139" s="156"/>
      <c r="N139" s="156"/>
      <c r="O139" s="156"/>
      <c r="P139" s="156"/>
      <c r="Q139" s="156"/>
      <c r="R139" s="156"/>
      <c r="S139" s="156"/>
      <c r="T139" s="156"/>
    </row>
    <row r="140" spans="1:20" x14ac:dyDescent="0.25">
      <c r="B140" s="390"/>
      <c r="C140" s="390"/>
      <c r="D140" s="390"/>
      <c r="E140" s="390"/>
      <c r="F140" s="390"/>
      <c r="G140" s="390"/>
      <c r="H140" s="390"/>
      <c r="I140" s="390"/>
      <c r="J140" s="390"/>
      <c r="K140" s="390"/>
      <c r="L140" s="390"/>
      <c r="M140" s="390"/>
      <c r="N140" s="390"/>
      <c r="O140" s="390"/>
      <c r="P140" s="390"/>
      <c r="Q140" s="390"/>
      <c r="R140" s="390"/>
      <c r="S140" s="390"/>
      <c r="T140" s="390"/>
    </row>
    <row r="141" spans="1:20" x14ac:dyDescent="0.25">
      <c r="B141" s="390"/>
      <c r="C141" s="390"/>
      <c r="D141" s="390"/>
      <c r="E141" s="390"/>
      <c r="F141" s="390"/>
      <c r="G141" s="390"/>
      <c r="H141" s="390"/>
      <c r="I141" s="390"/>
      <c r="J141" s="390"/>
      <c r="K141" s="390"/>
      <c r="L141" s="390"/>
      <c r="M141" s="390"/>
      <c r="N141" s="390"/>
      <c r="O141" s="390"/>
      <c r="P141" s="390"/>
      <c r="Q141" s="390"/>
      <c r="R141" s="390"/>
      <c r="S141" s="390"/>
      <c r="T141" s="390"/>
    </row>
    <row r="142" spans="1:20" x14ac:dyDescent="0.25">
      <c r="B142" s="10"/>
      <c r="C142" s="1"/>
      <c r="D142" s="1"/>
      <c r="E142" s="1"/>
      <c r="F142" s="1"/>
      <c r="G142" s="1"/>
      <c r="H142" s="1"/>
      <c r="I142" s="1"/>
      <c r="J142" s="1"/>
      <c r="K142" s="1"/>
      <c r="L142" s="1"/>
      <c r="M142" s="1"/>
      <c r="N142" s="1"/>
      <c r="O142" s="1"/>
      <c r="P142" s="1"/>
      <c r="Q142" s="1"/>
      <c r="R142" s="1"/>
      <c r="S142" s="1"/>
      <c r="T142" s="1"/>
    </row>
    <row r="143" spans="1:20" x14ac:dyDescent="0.25">
      <c r="B143" s="386"/>
      <c r="C143" s="386"/>
      <c r="D143" s="386"/>
      <c r="E143" s="386"/>
      <c r="F143" s="386"/>
      <c r="G143" s="386"/>
      <c r="H143" s="386"/>
      <c r="I143" s="386"/>
      <c r="J143" s="386"/>
      <c r="K143" s="386"/>
      <c r="L143" s="386"/>
      <c r="M143" s="386"/>
      <c r="N143" s="386"/>
      <c r="O143" s="386"/>
      <c r="P143" s="386"/>
      <c r="Q143" s="386"/>
      <c r="R143" s="386"/>
      <c r="S143" s="386"/>
      <c r="T143" s="386"/>
    </row>
    <row r="144" spans="1:20" x14ac:dyDescent="0.25">
      <c r="B144" s="10"/>
      <c r="C144" s="1"/>
      <c r="D144" s="1"/>
      <c r="E144" s="1"/>
      <c r="F144" s="1"/>
      <c r="G144" s="1"/>
      <c r="H144" s="1"/>
      <c r="I144" s="1"/>
      <c r="J144" s="1"/>
      <c r="K144" s="1"/>
      <c r="L144" s="1"/>
      <c r="M144" s="1"/>
      <c r="N144" s="1"/>
      <c r="O144" s="1"/>
      <c r="P144" s="1"/>
      <c r="Q144" s="1"/>
      <c r="R144" s="1"/>
      <c r="S144" s="1"/>
      <c r="T144" s="1"/>
    </row>
    <row r="145" spans="1:20" x14ac:dyDescent="0.25">
      <c r="B145" s="10"/>
      <c r="C145" s="1"/>
      <c r="D145" s="1"/>
      <c r="E145" s="1"/>
      <c r="F145" s="1"/>
      <c r="G145" s="1"/>
      <c r="H145" s="1"/>
      <c r="I145" s="1"/>
      <c r="J145" s="1"/>
      <c r="K145" s="1"/>
      <c r="L145" s="1"/>
      <c r="M145" s="1"/>
      <c r="N145" s="1"/>
      <c r="O145" s="1"/>
      <c r="P145" s="1"/>
      <c r="Q145" s="1"/>
      <c r="R145" s="1"/>
      <c r="S145" s="1"/>
      <c r="T145" s="1"/>
    </row>
    <row r="146" spans="1:20" x14ac:dyDescent="0.25">
      <c r="B146" s="386"/>
      <c r="C146" s="386"/>
      <c r="D146" s="386"/>
      <c r="E146" s="386"/>
      <c r="F146" s="386"/>
      <c r="G146" s="386"/>
      <c r="H146" s="386"/>
      <c r="I146" s="386"/>
      <c r="J146" s="386"/>
      <c r="K146" s="386"/>
      <c r="L146" s="386"/>
      <c r="M146" s="386"/>
      <c r="N146" s="386"/>
      <c r="O146" s="386"/>
      <c r="P146" s="386"/>
      <c r="Q146" s="386"/>
      <c r="R146" s="386"/>
      <c r="S146" s="386"/>
      <c r="T146" s="386"/>
    </row>
    <row r="147" spans="1:20" ht="17.5" x14ac:dyDescent="0.25">
      <c r="B147" s="387"/>
      <c r="C147" s="387"/>
      <c r="D147" s="387"/>
      <c r="E147" s="387"/>
      <c r="F147" s="387"/>
      <c r="G147" s="387"/>
      <c r="H147" s="387"/>
      <c r="I147" s="387"/>
      <c r="J147" s="387"/>
      <c r="K147" s="387"/>
      <c r="L147" s="387"/>
      <c r="M147" s="387"/>
      <c r="N147" s="387"/>
      <c r="O147" s="387"/>
      <c r="P147" s="387"/>
      <c r="Q147" s="387"/>
      <c r="R147" s="387"/>
      <c r="S147" s="387"/>
    </row>
    <row r="148" spans="1:20" ht="17.5" x14ac:dyDescent="0.25">
      <c r="B148" s="387"/>
      <c r="C148" s="387"/>
      <c r="D148" s="387"/>
      <c r="E148" s="387"/>
      <c r="F148" s="387"/>
      <c r="G148" s="387"/>
      <c r="H148" s="387"/>
      <c r="I148" s="387"/>
      <c r="J148" s="387"/>
      <c r="K148" s="387"/>
      <c r="L148" s="387"/>
      <c r="M148" s="387"/>
      <c r="N148" s="387"/>
      <c r="O148" s="387"/>
      <c r="P148" s="387"/>
      <c r="Q148" s="387"/>
      <c r="R148" s="387"/>
      <c r="S148" s="387"/>
    </row>
    <row r="149" spans="1:20" x14ac:dyDescent="0.25">
      <c r="B149" s="10"/>
    </row>
    <row r="150" spans="1:20" ht="18" x14ac:dyDescent="0.25">
      <c r="B150" s="388"/>
      <c r="C150" s="388"/>
      <c r="D150" s="388"/>
      <c r="E150" s="388"/>
      <c r="F150" s="388"/>
      <c r="G150" s="388"/>
      <c r="H150" s="388"/>
      <c r="I150" s="388"/>
      <c r="J150" s="388"/>
      <c r="K150" s="388"/>
      <c r="L150" s="388"/>
      <c r="M150" s="388"/>
      <c r="N150" s="388"/>
      <c r="O150" s="388"/>
      <c r="P150" s="388"/>
      <c r="Q150" s="388"/>
      <c r="R150" s="388"/>
      <c r="S150" s="388"/>
    </row>
    <row r="151" spans="1:20" ht="18" x14ac:dyDescent="0.25">
      <c r="B151" s="174"/>
    </row>
    <row r="152" spans="1:20" x14ac:dyDescent="0.25">
      <c r="B152" s="386"/>
      <c r="C152" s="386"/>
      <c r="D152" s="386"/>
      <c r="E152" s="386"/>
      <c r="F152" s="386"/>
      <c r="G152" s="386"/>
      <c r="H152" s="386"/>
      <c r="I152" s="386"/>
      <c r="J152" s="386"/>
      <c r="K152" s="386"/>
      <c r="L152" s="386"/>
      <c r="M152" s="386"/>
      <c r="N152" s="386"/>
      <c r="O152" s="386"/>
      <c r="P152" s="386"/>
      <c r="Q152" s="386"/>
      <c r="R152" s="386"/>
      <c r="S152" s="386"/>
    </row>
    <row r="153" spans="1:20" x14ac:dyDescent="0.25">
      <c r="B153" s="386"/>
      <c r="C153" s="386"/>
      <c r="D153" s="386"/>
      <c r="E153" s="386"/>
      <c r="F153" s="386"/>
      <c r="G153" s="386"/>
      <c r="H153" s="386"/>
      <c r="I153" s="386"/>
      <c r="J153" s="386"/>
      <c r="K153" s="386"/>
      <c r="L153" s="386"/>
      <c r="M153" s="386"/>
      <c r="N153" s="386"/>
      <c r="O153" s="386"/>
      <c r="P153" s="386"/>
      <c r="Q153" s="386"/>
      <c r="R153" s="386"/>
      <c r="S153" s="386"/>
    </row>
    <row r="154" spans="1:20" x14ac:dyDescent="0.25">
      <c r="B154" s="10"/>
    </row>
    <row r="155" spans="1:20" x14ac:dyDescent="0.25">
      <c r="B155" s="386"/>
      <c r="C155" s="386"/>
      <c r="D155" s="386"/>
      <c r="E155" s="386"/>
      <c r="F155" s="386"/>
      <c r="G155" s="386"/>
      <c r="H155" s="386"/>
      <c r="I155" s="386"/>
      <c r="J155" s="386"/>
      <c r="K155" s="386"/>
      <c r="L155" s="386"/>
      <c r="M155" s="386"/>
      <c r="N155" s="386"/>
      <c r="O155" s="386"/>
      <c r="P155" s="386"/>
      <c r="Q155" s="386"/>
      <c r="R155" s="386"/>
      <c r="S155" s="386"/>
    </row>
    <row r="156" spans="1:20" x14ac:dyDescent="0.25">
      <c r="A156" s="290" t="s">
        <v>839</v>
      </c>
      <c r="B156" s="10"/>
    </row>
    <row r="158" spans="1:20" ht="17.5" x14ac:dyDescent="0.25">
      <c r="A158" s="389" t="s">
        <v>948</v>
      </c>
      <c r="B158" s="387"/>
      <c r="C158" s="387"/>
      <c r="D158" s="387"/>
      <c r="E158" s="387"/>
      <c r="F158" s="387"/>
      <c r="G158" s="387"/>
      <c r="H158" s="387"/>
      <c r="I158" s="387"/>
      <c r="J158" s="387"/>
      <c r="K158" s="387"/>
      <c r="L158" s="387"/>
      <c r="M158" s="387"/>
      <c r="N158" s="387"/>
      <c r="O158" s="387"/>
      <c r="P158" s="387"/>
      <c r="Q158" s="387"/>
      <c r="R158" s="387"/>
      <c r="S158" s="387"/>
      <c r="T158" s="387"/>
    </row>
    <row r="159" spans="1:20" ht="17.5" x14ac:dyDescent="0.25">
      <c r="A159" s="387" t="s">
        <v>947</v>
      </c>
      <c r="B159" s="387"/>
      <c r="C159" s="387"/>
      <c r="D159" s="387"/>
      <c r="E159" s="387"/>
      <c r="F159" s="387"/>
      <c r="G159" s="387"/>
      <c r="H159" s="387"/>
      <c r="I159" s="387"/>
      <c r="J159" s="387"/>
      <c r="K159" s="387"/>
      <c r="L159" s="387"/>
      <c r="M159" s="387"/>
      <c r="N159" s="387"/>
      <c r="O159" s="387"/>
      <c r="P159" s="387"/>
      <c r="Q159" s="387"/>
      <c r="R159" s="387"/>
      <c r="S159" s="387"/>
      <c r="T159" s="387"/>
    </row>
    <row r="160" spans="1:20" x14ac:dyDescent="0.25">
      <c r="A160" s="10"/>
    </row>
    <row r="161" spans="1:20" ht="18" x14ac:dyDescent="0.25">
      <c r="A161" s="388" t="s">
        <v>50</v>
      </c>
      <c r="B161" s="388"/>
      <c r="C161" s="388"/>
      <c r="D161" s="388"/>
      <c r="E161" s="388"/>
      <c r="F161" s="388"/>
      <c r="G161" s="388"/>
      <c r="H161" s="388"/>
      <c r="I161" s="388"/>
      <c r="J161" s="388"/>
      <c r="K161" s="388"/>
      <c r="L161" s="388"/>
      <c r="M161" s="388"/>
      <c r="N161" s="388"/>
      <c r="O161" s="388"/>
      <c r="P161" s="388"/>
      <c r="Q161" s="388"/>
      <c r="R161" s="388"/>
      <c r="S161" s="388"/>
      <c r="T161" s="388"/>
    </row>
    <row r="162" spans="1:20" ht="18" x14ac:dyDescent="0.25">
      <c r="A162" s="174"/>
    </row>
    <row r="163" spans="1:20" ht="62.25" customHeight="1" x14ac:dyDescent="0.25">
      <c r="A163" s="386" t="s">
        <v>1104</v>
      </c>
      <c r="B163" s="386"/>
      <c r="C163" s="386"/>
      <c r="D163" s="386"/>
      <c r="E163" s="386"/>
      <c r="F163" s="386"/>
      <c r="G163" s="386"/>
      <c r="H163" s="386"/>
      <c r="I163" s="386"/>
      <c r="J163" s="386"/>
      <c r="K163" s="386"/>
      <c r="L163" s="386"/>
      <c r="M163" s="386"/>
      <c r="N163" s="386"/>
      <c r="O163" s="386"/>
      <c r="P163" s="386"/>
      <c r="Q163" s="386"/>
      <c r="R163" s="386"/>
      <c r="S163" s="386"/>
      <c r="T163" s="386"/>
    </row>
    <row r="164" spans="1:20" x14ac:dyDescent="0.25">
      <c r="A164" s="175"/>
      <c r="B164" s="175"/>
      <c r="C164" s="175"/>
      <c r="D164" s="175"/>
      <c r="E164" s="175"/>
      <c r="F164" s="175"/>
      <c r="G164" s="175"/>
      <c r="H164" s="175"/>
      <c r="I164" s="175"/>
      <c r="J164" s="175"/>
      <c r="K164" s="175"/>
      <c r="L164" s="175"/>
      <c r="M164" s="175"/>
      <c r="N164" s="175"/>
      <c r="O164" s="175"/>
      <c r="P164" s="175"/>
      <c r="Q164" s="175"/>
      <c r="R164" s="175"/>
      <c r="S164" s="175"/>
      <c r="T164" s="175"/>
    </row>
    <row r="165" spans="1:20" ht="57.75" customHeight="1" x14ac:dyDescent="0.25">
      <c r="A165" s="386" t="s">
        <v>930</v>
      </c>
      <c r="B165" s="386"/>
      <c r="C165" s="386"/>
      <c r="D165" s="386"/>
      <c r="E165" s="386"/>
      <c r="F165" s="386"/>
      <c r="G165" s="386"/>
      <c r="H165" s="386"/>
      <c r="I165" s="386"/>
      <c r="J165" s="386"/>
      <c r="K165" s="386"/>
      <c r="L165" s="386"/>
      <c r="M165" s="386"/>
      <c r="N165" s="386"/>
      <c r="O165" s="386"/>
      <c r="P165" s="386"/>
      <c r="Q165" s="386"/>
      <c r="R165" s="386"/>
      <c r="S165" s="386"/>
      <c r="T165" s="386"/>
    </row>
    <row r="166" spans="1:20" x14ac:dyDescent="0.25">
      <c r="A166" s="10"/>
    </row>
    <row r="167" spans="1:20" x14ac:dyDescent="0.25">
      <c r="A167" s="10"/>
    </row>
    <row r="168" spans="1:20" ht="204.75" customHeight="1" x14ac:dyDescent="0.25">
      <c r="A168" s="10"/>
    </row>
    <row r="169" spans="1:20" ht="15.75" customHeight="1" x14ac:dyDescent="0.25">
      <c r="A169" s="385"/>
      <c r="B169" s="385"/>
      <c r="C169" s="385"/>
      <c r="D169" s="385"/>
      <c r="E169" s="385"/>
      <c r="F169" s="385"/>
      <c r="G169" s="385"/>
      <c r="H169" s="385"/>
      <c r="I169" s="385"/>
      <c r="J169" s="385"/>
      <c r="K169" s="385"/>
      <c r="L169" s="385"/>
      <c r="M169" s="385"/>
      <c r="N169" s="385"/>
      <c r="O169" s="385"/>
      <c r="P169" s="385"/>
      <c r="Q169" s="385"/>
      <c r="R169" s="385"/>
      <c r="S169" s="385"/>
    </row>
    <row r="170" spans="1:20" ht="27.75" customHeight="1" x14ac:dyDescent="0.25">
      <c r="A170" s="385" t="s">
        <v>952</v>
      </c>
      <c r="B170" s="385"/>
      <c r="C170" s="385"/>
      <c r="D170" s="385"/>
      <c r="E170" s="385"/>
      <c r="F170" s="385"/>
      <c r="G170" s="385"/>
      <c r="H170" s="385"/>
      <c r="I170" s="385"/>
      <c r="J170" s="385"/>
      <c r="K170" s="385"/>
      <c r="L170" s="385"/>
      <c r="M170" s="385"/>
      <c r="N170" s="385"/>
      <c r="O170" s="385"/>
      <c r="P170" s="385"/>
      <c r="Q170" s="385"/>
      <c r="R170" s="385"/>
      <c r="S170" s="385"/>
      <c r="T170" s="385"/>
    </row>
    <row r="171" spans="1:20" x14ac:dyDescent="0.25">
      <c r="A171" s="386"/>
      <c r="B171" s="386"/>
      <c r="C171" s="386"/>
      <c r="D171" s="386"/>
      <c r="E171" s="386"/>
      <c r="F171" s="386"/>
      <c r="G171" s="386"/>
      <c r="H171" s="386"/>
      <c r="I171" s="386"/>
      <c r="J171" s="386"/>
      <c r="K171" s="386"/>
      <c r="L171" s="386"/>
      <c r="M171" s="386"/>
      <c r="N171" s="386"/>
      <c r="O171" s="386"/>
      <c r="P171" s="386"/>
      <c r="Q171" s="386"/>
      <c r="R171" s="386"/>
      <c r="S171" s="386"/>
      <c r="T171" s="386"/>
    </row>
    <row r="172" spans="1:20" ht="12.75" customHeight="1" x14ac:dyDescent="0.25">
      <c r="A172" s="175"/>
      <c r="B172" s="386"/>
      <c r="C172" s="386"/>
      <c r="D172" s="386"/>
      <c r="E172" s="386"/>
      <c r="F172" s="386"/>
      <c r="G172" s="386"/>
      <c r="H172" s="386"/>
      <c r="I172" s="386"/>
      <c r="J172" s="386"/>
      <c r="K172" s="386"/>
      <c r="L172" s="386"/>
      <c r="M172" s="386"/>
      <c r="N172" s="386"/>
      <c r="O172" s="386"/>
      <c r="P172" s="386"/>
      <c r="Q172" s="386"/>
      <c r="R172" s="386"/>
      <c r="S172" s="386"/>
      <c r="T172" s="386"/>
    </row>
    <row r="173" spans="1:20" ht="12.75" customHeight="1" x14ac:dyDescent="0.25">
      <c r="A173" s="178"/>
      <c r="B173" s="386"/>
      <c r="C173" s="386"/>
      <c r="D173" s="386"/>
      <c r="E173" s="386"/>
      <c r="F173" s="386"/>
      <c r="G173" s="386"/>
      <c r="H173" s="386"/>
      <c r="I173" s="386"/>
      <c r="J173" s="386"/>
      <c r="K173" s="386"/>
      <c r="L173" s="386"/>
      <c r="M173" s="386"/>
      <c r="N173" s="386"/>
      <c r="O173" s="386"/>
      <c r="P173" s="386"/>
      <c r="Q173" s="386"/>
      <c r="R173" s="386"/>
      <c r="S173" s="386"/>
      <c r="T173" s="386"/>
    </row>
    <row r="174" spans="1:20" ht="26.25" customHeight="1" x14ac:dyDescent="0.25">
      <c r="A174" s="178"/>
      <c r="B174" s="386"/>
      <c r="C174" s="386"/>
      <c r="D174" s="386"/>
      <c r="E174" s="386"/>
      <c r="F174" s="386"/>
      <c r="G174" s="386"/>
      <c r="H174" s="386"/>
      <c r="I174" s="386"/>
      <c r="J174" s="386"/>
      <c r="K174" s="386"/>
      <c r="L174" s="386"/>
      <c r="M174" s="386"/>
      <c r="N174" s="386"/>
      <c r="O174" s="386"/>
      <c r="P174" s="386"/>
      <c r="Q174" s="386"/>
      <c r="R174" s="386"/>
      <c r="S174" s="386"/>
      <c r="T174" s="386"/>
    </row>
    <row r="175" spans="1:20" ht="12.75" customHeight="1" x14ac:dyDescent="0.25">
      <c r="A175" s="178"/>
      <c r="B175" s="386"/>
      <c r="C175" s="386"/>
      <c r="D175" s="386"/>
      <c r="E175" s="386"/>
      <c r="F175" s="386"/>
      <c r="G175" s="386"/>
      <c r="H175" s="386"/>
      <c r="I175" s="386"/>
      <c r="J175" s="386"/>
      <c r="K175" s="386"/>
      <c r="L175" s="386"/>
      <c r="M175" s="386"/>
      <c r="N175" s="386"/>
      <c r="O175" s="386"/>
      <c r="P175" s="386"/>
      <c r="Q175" s="386"/>
      <c r="R175" s="386"/>
      <c r="S175" s="386"/>
      <c r="T175" s="386"/>
    </row>
    <row r="176" spans="1:20" ht="12.75" customHeight="1" x14ac:dyDescent="0.25">
      <c r="A176" s="10"/>
      <c r="B176" s="1"/>
      <c r="C176" s="1"/>
      <c r="D176" s="1"/>
      <c r="E176" s="1"/>
      <c r="F176" s="1"/>
      <c r="G176" s="1"/>
      <c r="H176" s="1"/>
      <c r="I176" s="1"/>
      <c r="J176" s="1"/>
      <c r="K176" s="1"/>
      <c r="L176" s="1"/>
      <c r="M176" s="1"/>
      <c r="N176" s="1"/>
      <c r="O176" s="1"/>
      <c r="P176" s="1"/>
      <c r="Q176" s="1"/>
      <c r="R176" s="1"/>
      <c r="S176" s="1"/>
    </row>
    <row r="177" spans="1:20" ht="48.75" customHeight="1" x14ac:dyDescent="0.25">
      <c r="A177" s="386"/>
      <c r="B177" s="386"/>
      <c r="C177" s="386"/>
      <c r="D177" s="386"/>
      <c r="E177" s="386"/>
      <c r="F177" s="386"/>
      <c r="G177" s="386"/>
      <c r="H177" s="386"/>
      <c r="I177" s="386"/>
      <c r="J177" s="386"/>
      <c r="K177" s="386"/>
      <c r="L177" s="386"/>
      <c r="M177" s="386"/>
      <c r="N177" s="386"/>
      <c r="O177" s="386"/>
      <c r="P177" s="386"/>
      <c r="Q177" s="386"/>
      <c r="R177" s="386"/>
      <c r="S177" s="386"/>
      <c r="T177" s="386"/>
    </row>
    <row r="178" spans="1:20" x14ac:dyDescent="0.25">
      <c r="B178" s="176"/>
    </row>
    <row r="191" spans="1:20" x14ac:dyDescent="0.25">
      <c r="A191" s="290" t="s">
        <v>839</v>
      </c>
    </row>
  </sheetData>
  <mergeCells count="32">
    <mergeCell ref="P3:P4"/>
    <mergeCell ref="A128:T128"/>
    <mergeCell ref="A123:T123"/>
    <mergeCell ref="A124:T124"/>
    <mergeCell ref="A126:T126"/>
    <mergeCell ref="A130:T130"/>
    <mergeCell ref="A132:T132"/>
    <mergeCell ref="A136:T136"/>
    <mergeCell ref="A138:T138"/>
    <mergeCell ref="A134:T134"/>
    <mergeCell ref="B140:T140"/>
    <mergeCell ref="B141:T141"/>
    <mergeCell ref="B143:T143"/>
    <mergeCell ref="B146:T146"/>
    <mergeCell ref="B147:S147"/>
    <mergeCell ref="B148:S148"/>
    <mergeCell ref="B150:S150"/>
    <mergeCell ref="B152:S153"/>
    <mergeCell ref="B155:S155"/>
    <mergeCell ref="A158:T158"/>
    <mergeCell ref="A159:T159"/>
    <mergeCell ref="A161:T161"/>
    <mergeCell ref="A165:T165"/>
    <mergeCell ref="A163:T163"/>
    <mergeCell ref="A169:S169"/>
    <mergeCell ref="A170:T170"/>
    <mergeCell ref="A171:T171"/>
    <mergeCell ref="B172:T172"/>
    <mergeCell ref="A177:T177"/>
    <mergeCell ref="B173:T173"/>
    <mergeCell ref="B174:T174"/>
    <mergeCell ref="B175:T175"/>
  </mergeCells>
  <pageMargins left="0.19685039370078741" right="0.19685039370078741" top="0.19685039370078741" bottom="0.19685039370078741" header="0.31496062992125984" footer="0.31496062992125984"/>
  <pageSetup paperSize="9" orientation="portrait" r:id="rId1"/>
  <rowBreaks count="2" manualBreakCount="2">
    <brk id="120" max="19" man="1"/>
    <brk id="156" max="19" man="1"/>
  </rowBreaks>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50"/>
  </sheetPr>
  <dimension ref="A1:AS63"/>
  <sheetViews>
    <sheetView showGridLines="0" topLeftCell="B1" zoomScaleNormal="100" zoomScaleSheetLayoutView="100" zoomScalePageLayoutView="85" workbookViewId="0">
      <selection activeCell="B1" sqref="B1:AL1"/>
    </sheetView>
  </sheetViews>
  <sheetFormatPr defaultRowHeight="12.5" x14ac:dyDescent="0.25"/>
  <cols>
    <col min="1" max="1" width="2.6328125" style="61" customWidth="1"/>
    <col min="2" max="27" width="2.453125" style="61" customWidth="1"/>
    <col min="28" max="30" width="2.453125" style="64" customWidth="1"/>
    <col min="31" max="38" width="2.453125" style="61" customWidth="1"/>
    <col min="39" max="39" width="2.6328125" style="61" customWidth="1"/>
    <col min="40" max="40" width="9.08984375" customWidth="1"/>
    <col min="41" max="41" width="9.08984375" style="111" hidden="1" customWidth="1"/>
    <col min="42" max="45" width="24.36328125" style="111" hidden="1" customWidth="1"/>
    <col min="46" max="48" width="0" hidden="1" customWidth="1"/>
  </cols>
  <sheetData>
    <row r="1" spans="1:45" ht="27.65" customHeight="1" thickBot="1" x14ac:dyDescent="0.3">
      <c r="A1" s="42" t="s">
        <v>0</v>
      </c>
      <c r="B1" s="515" t="s">
        <v>962</v>
      </c>
      <c r="C1" s="515"/>
      <c r="D1" s="515"/>
      <c r="E1" s="515"/>
      <c r="F1" s="515"/>
      <c r="G1" s="515"/>
      <c r="H1" s="515"/>
      <c r="I1" s="515"/>
      <c r="J1" s="515"/>
      <c r="K1" s="515"/>
      <c r="L1" s="515"/>
      <c r="M1" s="515"/>
      <c r="N1" s="515"/>
      <c r="O1" s="515"/>
      <c r="P1" s="515"/>
      <c r="Q1" s="515"/>
      <c r="R1" s="515"/>
      <c r="S1" s="515"/>
      <c r="T1" s="515"/>
      <c r="U1" s="515"/>
      <c r="V1" s="515"/>
      <c r="W1" s="515"/>
      <c r="X1" s="515"/>
      <c r="Y1" s="515"/>
      <c r="Z1" s="515"/>
      <c r="AA1" s="515"/>
      <c r="AB1" s="515"/>
      <c r="AC1" s="515"/>
      <c r="AD1" s="515"/>
      <c r="AE1" s="515"/>
      <c r="AF1" s="515"/>
      <c r="AG1" s="515"/>
      <c r="AH1" s="515"/>
      <c r="AI1" s="515"/>
      <c r="AJ1" s="515"/>
      <c r="AK1" s="515"/>
      <c r="AL1" s="515"/>
      <c r="AM1" s="43" t="s">
        <v>9</v>
      </c>
    </row>
    <row r="2" spans="1:45" ht="13.65" customHeight="1" x14ac:dyDescent="0.25">
      <c r="A2" s="45">
        <f>ROW()</f>
        <v>2</v>
      </c>
      <c r="B2" s="523" t="s">
        <v>65</v>
      </c>
      <c r="C2" s="523"/>
      <c r="D2" s="523"/>
      <c r="E2" s="523"/>
      <c r="F2" s="523"/>
      <c r="G2" s="523"/>
      <c r="H2" s="523"/>
      <c r="I2" s="523"/>
      <c r="J2" s="523"/>
      <c r="K2" s="516" t="str">
        <f>tag_number</f>
        <v>Insert Tag Number</v>
      </c>
      <c r="L2" s="516"/>
      <c r="M2" s="516"/>
      <c r="N2" s="516"/>
      <c r="O2" s="516"/>
      <c r="P2" s="516"/>
      <c r="Q2" s="516"/>
      <c r="R2" s="516"/>
      <c r="S2" s="516"/>
      <c r="T2" s="516"/>
      <c r="U2" s="516"/>
      <c r="V2" s="516"/>
      <c r="W2" s="516"/>
      <c r="X2" s="516"/>
      <c r="Y2" s="516"/>
      <c r="Z2" s="516"/>
      <c r="AA2" s="516"/>
      <c r="AB2" s="516"/>
      <c r="AC2" s="516"/>
      <c r="AD2" s="516"/>
      <c r="AE2" s="516"/>
      <c r="AF2" s="516"/>
      <c r="AG2" s="516"/>
      <c r="AH2" s="516"/>
      <c r="AI2" s="516"/>
      <c r="AJ2" s="516"/>
      <c r="AK2" s="516"/>
      <c r="AL2" s="517"/>
      <c r="AM2" s="375"/>
    </row>
    <row r="3" spans="1:45" ht="13.65" customHeight="1" x14ac:dyDescent="0.25">
      <c r="A3" s="46">
        <f>ROW()</f>
        <v>3</v>
      </c>
      <c r="B3" s="524" t="s">
        <v>66</v>
      </c>
      <c r="C3" s="524"/>
      <c r="D3" s="524"/>
      <c r="E3" s="524"/>
      <c r="F3" s="524"/>
      <c r="G3" s="524"/>
      <c r="H3" s="524"/>
      <c r="I3" s="524"/>
      <c r="J3" s="524"/>
      <c r="K3" s="518" t="str">
        <f>Service</f>
        <v>Insert Service Description</v>
      </c>
      <c r="L3" s="518"/>
      <c r="M3" s="518"/>
      <c r="N3" s="518"/>
      <c r="O3" s="518"/>
      <c r="P3" s="518"/>
      <c r="Q3" s="518"/>
      <c r="R3" s="518"/>
      <c r="S3" s="518"/>
      <c r="T3" s="518"/>
      <c r="U3" s="518"/>
      <c r="V3" s="518"/>
      <c r="W3" s="518"/>
      <c r="X3" s="518"/>
      <c r="Y3" s="518"/>
      <c r="Z3" s="518"/>
      <c r="AA3" s="518"/>
      <c r="AB3" s="518"/>
      <c r="AC3" s="518"/>
      <c r="AD3" s="518"/>
      <c r="AE3" s="518"/>
      <c r="AF3" s="518"/>
      <c r="AG3" s="518"/>
      <c r="AH3" s="518"/>
      <c r="AI3" s="518"/>
      <c r="AJ3" s="518"/>
      <c r="AK3" s="518"/>
      <c r="AL3" s="519"/>
      <c r="AM3" s="376"/>
      <c r="AO3" s="112" t="s">
        <v>832</v>
      </c>
    </row>
    <row r="4" spans="1:45" ht="13.65" customHeight="1" x14ac:dyDescent="0.25">
      <c r="A4" s="46">
        <f>ROW()</f>
        <v>4</v>
      </c>
      <c r="B4" s="520" t="s">
        <v>67</v>
      </c>
      <c r="C4" s="521"/>
      <c r="D4" s="521"/>
      <c r="E4" s="521"/>
      <c r="F4" s="48" t="s">
        <v>428</v>
      </c>
      <c r="G4" s="49"/>
      <c r="H4" s="49"/>
      <c r="I4" s="49"/>
      <c r="J4" s="49"/>
      <c r="K4" s="49"/>
      <c r="L4" s="49"/>
      <c r="M4" s="49"/>
      <c r="N4" s="49"/>
      <c r="O4" s="49"/>
      <c r="P4" s="49"/>
      <c r="Q4" s="49"/>
      <c r="R4" s="49"/>
      <c r="S4" s="49"/>
      <c r="T4" s="49"/>
      <c r="U4" s="48" t="s">
        <v>379</v>
      </c>
      <c r="V4" s="49"/>
      <c r="W4" s="49"/>
      <c r="X4" s="49"/>
      <c r="Y4" s="49"/>
      <c r="Z4" s="49"/>
      <c r="AA4" s="49"/>
      <c r="AB4" s="50"/>
      <c r="AC4" s="50"/>
      <c r="AD4" s="51"/>
      <c r="AE4" s="48" t="s">
        <v>68</v>
      </c>
      <c r="AF4" s="49"/>
      <c r="AG4" s="49"/>
      <c r="AH4" s="49"/>
      <c r="AI4" s="49"/>
      <c r="AJ4" s="49"/>
      <c r="AK4" s="49"/>
      <c r="AL4" s="52"/>
      <c r="AM4" s="376"/>
      <c r="AO4" s="248"/>
    </row>
    <row r="5" spans="1:45" ht="13.65" customHeight="1" x14ac:dyDescent="0.25">
      <c r="A5" s="46">
        <f>ROW()</f>
        <v>5</v>
      </c>
      <c r="B5" s="661"/>
      <c r="C5" s="662"/>
      <c r="D5" s="662"/>
      <c r="E5" s="662"/>
      <c r="F5" s="465" t="s">
        <v>1047</v>
      </c>
      <c r="G5" s="465"/>
      <c r="H5" s="465"/>
      <c r="I5" s="465"/>
      <c r="J5" s="465"/>
      <c r="K5" s="465"/>
      <c r="L5" s="465"/>
      <c r="M5" s="465"/>
      <c r="N5" s="465"/>
      <c r="O5" s="465"/>
      <c r="P5" s="465"/>
      <c r="Q5" s="465"/>
      <c r="R5" s="465"/>
      <c r="S5" s="465"/>
      <c r="T5" s="465"/>
      <c r="U5" s="465"/>
      <c r="V5" s="465"/>
      <c r="W5" s="465"/>
      <c r="X5" s="465"/>
      <c r="Y5" s="465"/>
      <c r="Z5" s="465"/>
      <c r="AA5" s="465"/>
      <c r="AB5" s="465"/>
      <c r="AC5" s="465"/>
      <c r="AD5" s="465"/>
      <c r="AE5" s="465"/>
      <c r="AF5" s="465"/>
      <c r="AG5" s="465"/>
      <c r="AH5" s="465"/>
      <c r="AI5" s="465"/>
      <c r="AJ5" s="465"/>
      <c r="AK5" s="465"/>
      <c r="AL5" s="663"/>
      <c r="AM5" s="376"/>
      <c r="AP5" s="12"/>
    </row>
    <row r="6" spans="1:45" ht="13.65" customHeight="1" x14ac:dyDescent="0.25">
      <c r="A6" s="46">
        <f>ROW()</f>
        <v>6</v>
      </c>
      <c r="B6" s="565"/>
      <c r="C6" s="566"/>
      <c r="D6" s="566"/>
      <c r="E6" s="567"/>
      <c r="F6" s="539" t="s">
        <v>268</v>
      </c>
      <c r="G6" s="540"/>
      <c r="H6" s="540"/>
      <c r="I6" s="540"/>
      <c r="J6" s="540"/>
      <c r="K6" s="540"/>
      <c r="L6" s="540"/>
      <c r="M6" s="540"/>
      <c r="N6" s="540"/>
      <c r="O6" s="540"/>
      <c r="P6" s="540"/>
      <c r="Q6" s="540"/>
      <c r="R6" s="540"/>
      <c r="S6" s="540"/>
      <c r="T6" s="540"/>
      <c r="U6" s="447"/>
      <c r="V6" s="447"/>
      <c r="W6" s="447"/>
      <c r="X6" s="447"/>
      <c r="Y6" s="447"/>
      <c r="Z6" s="447"/>
      <c r="AA6" s="447"/>
      <c r="AB6" s="447"/>
      <c r="AC6" s="447"/>
      <c r="AD6" s="448"/>
      <c r="AE6" s="443"/>
      <c r="AF6" s="444"/>
      <c r="AG6" s="444"/>
      <c r="AH6" s="444"/>
      <c r="AI6" s="444"/>
      <c r="AJ6" s="444"/>
      <c r="AK6" s="444"/>
      <c r="AL6" s="445"/>
      <c r="AM6" s="376"/>
      <c r="AO6" s="134"/>
      <c r="AP6" s="108"/>
    </row>
    <row r="7" spans="1:45" ht="13.65" customHeight="1" x14ac:dyDescent="0.25">
      <c r="A7" s="46">
        <f>ROW()</f>
        <v>7</v>
      </c>
      <c r="B7" s="565"/>
      <c r="C7" s="566"/>
      <c r="D7" s="566"/>
      <c r="E7" s="567"/>
      <c r="F7" s="170"/>
      <c r="G7" s="166"/>
      <c r="H7" s="456"/>
      <c r="I7" s="456"/>
      <c r="J7" s="457"/>
      <c r="K7" s="455" t="s">
        <v>585</v>
      </c>
      <c r="L7" s="456"/>
      <c r="M7" s="456"/>
      <c r="N7" s="457"/>
      <c r="O7" s="576" t="s">
        <v>584</v>
      </c>
      <c r="P7" s="576"/>
      <c r="Q7" s="576"/>
      <c r="R7" s="576"/>
      <c r="S7" s="576" t="s">
        <v>583</v>
      </c>
      <c r="T7" s="576"/>
      <c r="U7" s="576"/>
      <c r="V7" s="576"/>
      <c r="W7" s="576" t="s">
        <v>582</v>
      </c>
      <c r="X7" s="576"/>
      <c r="Y7" s="576"/>
      <c r="Z7" s="576"/>
      <c r="AA7" s="576" t="s">
        <v>581</v>
      </c>
      <c r="AB7" s="576"/>
      <c r="AC7" s="576"/>
      <c r="AD7" s="576"/>
      <c r="AE7" s="443"/>
      <c r="AF7" s="444"/>
      <c r="AG7" s="444"/>
      <c r="AH7" s="444"/>
      <c r="AI7" s="444"/>
      <c r="AJ7" s="444"/>
      <c r="AK7" s="444"/>
      <c r="AL7" s="445"/>
      <c r="AM7" s="376"/>
      <c r="AO7" s="314"/>
      <c r="AP7" s="135" t="s">
        <v>272</v>
      </c>
      <c r="AQ7" s="135" t="s">
        <v>271</v>
      </c>
      <c r="AR7" s="184" t="str">
        <f>IF(units=unit_usc,AQ7,AP7)</f>
        <v>N</v>
      </c>
    </row>
    <row r="8" spans="1:45" ht="13.65" customHeight="1" x14ac:dyDescent="0.25">
      <c r="A8" s="46">
        <f>ROW()</f>
        <v>8</v>
      </c>
      <c r="B8" s="565"/>
      <c r="C8" s="566"/>
      <c r="D8" s="566"/>
      <c r="E8" s="567"/>
      <c r="F8" s="446" t="s">
        <v>269</v>
      </c>
      <c r="G8" s="447"/>
      <c r="H8" s="447"/>
      <c r="I8" s="456" t="str">
        <f>IF(units="Select","",AR7)</f>
        <v/>
      </c>
      <c r="J8" s="456"/>
      <c r="K8" s="577" t="s">
        <v>429</v>
      </c>
      <c r="L8" s="577"/>
      <c r="M8" s="577"/>
      <c r="N8" s="577"/>
      <c r="O8" s="577" t="s">
        <v>429</v>
      </c>
      <c r="P8" s="577"/>
      <c r="Q8" s="577"/>
      <c r="R8" s="577"/>
      <c r="S8" s="577" t="s">
        <v>429</v>
      </c>
      <c r="T8" s="577"/>
      <c r="U8" s="577"/>
      <c r="V8" s="577"/>
      <c r="W8" s="577" t="s">
        <v>429</v>
      </c>
      <c r="X8" s="577"/>
      <c r="Y8" s="577"/>
      <c r="Z8" s="577"/>
      <c r="AA8" s="577" t="s">
        <v>429</v>
      </c>
      <c r="AB8" s="577"/>
      <c r="AC8" s="577"/>
      <c r="AD8" s="577"/>
      <c r="AE8" s="443"/>
      <c r="AF8" s="444"/>
      <c r="AG8" s="444"/>
      <c r="AH8" s="444"/>
      <c r="AI8" s="444"/>
      <c r="AJ8" s="444"/>
      <c r="AK8" s="444"/>
      <c r="AL8" s="445"/>
      <c r="AM8" s="376"/>
      <c r="AO8" s="134"/>
      <c r="AP8" s="108"/>
    </row>
    <row r="9" spans="1:45" ht="13.65" customHeight="1" x14ac:dyDescent="0.25">
      <c r="A9" s="46">
        <f>ROW()</f>
        <v>9</v>
      </c>
      <c r="B9" s="565"/>
      <c r="C9" s="566"/>
      <c r="D9" s="566"/>
      <c r="E9" s="567"/>
      <c r="F9" s="446" t="s">
        <v>270</v>
      </c>
      <c r="G9" s="447"/>
      <c r="H9" s="447"/>
      <c r="I9" s="456" t="str">
        <f>IF(units="Select","",AR7)</f>
        <v/>
      </c>
      <c r="J9" s="456"/>
      <c r="K9" s="577" t="s">
        <v>429</v>
      </c>
      <c r="L9" s="577"/>
      <c r="M9" s="577"/>
      <c r="N9" s="577"/>
      <c r="O9" s="577" t="s">
        <v>429</v>
      </c>
      <c r="P9" s="577"/>
      <c r="Q9" s="577"/>
      <c r="R9" s="577"/>
      <c r="S9" s="549" t="s">
        <v>429</v>
      </c>
      <c r="T9" s="490"/>
      <c r="U9" s="490"/>
      <c r="V9" s="491"/>
      <c r="W9" s="549" t="s">
        <v>429</v>
      </c>
      <c r="X9" s="490"/>
      <c r="Y9" s="490"/>
      <c r="Z9" s="491"/>
      <c r="AA9" s="549" t="s">
        <v>429</v>
      </c>
      <c r="AB9" s="490"/>
      <c r="AC9" s="490"/>
      <c r="AD9" s="491"/>
      <c r="AE9" s="443"/>
      <c r="AF9" s="444"/>
      <c r="AG9" s="444"/>
      <c r="AH9" s="444"/>
      <c r="AI9" s="444"/>
      <c r="AJ9" s="444"/>
      <c r="AK9" s="444"/>
      <c r="AL9" s="445"/>
      <c r="AM9" s="376"/>
      <c r="AO9" s="134"/>
      <c r="AP9" s="108"/>
    </row>
    <row r="10" spans="1:45" ht="13.65" customHeight="1" x14ac:dyDescent="0.25">
      <c r="A10" s="46">
        <f>ROW()</f>
        <v>10</v>
      </c>
      <c r="B10" s="565"/>
      <c r="C10" s="566"/>
      <c r="D10" s="566"/>
      <c r="E10" s="567"/>
      <c r="F10" s="446" t="s">
        <v>586</v>
      </c>
      <c r="G10" s="447"/>
      <c r="H10" s="447"/>
      <c r="I10" s="447"/>
      <c r="J10" s="447"/>
      <c r="K10" s="447"/>
      <c r="L10" s="447"/>
      <c r="M10" s="447"/>
      <c r="N10" s="447"/>
      <c r="O10" s="447"/>
      <c r="P10" s="447"/>
      <c r="Q10" s="447"/>
      <c r="R10" s="447"/>
      <c r="S10" s="447"/>
      <c r="T10" s="447"/>
      <c r="U10" s="441" t="s">
        <v>69</v>
      </c>
      <c r="V10" s="441"/>
      <c r="W10" s="441"/>
      <c r="X10" s="441"/>
      <c r="Y10" s="441"/>
      <c r="Z10" s="441"/>
      <c r="AA10" s="441"/>
      <c r="AB10" s="441"/>
      <c r="AC10" s="441"/>
      <c r="AD10" s="442"/>
      <c r="AE10" s="443"/>
      <c r="AF10" s="444"/>
      <c r="AG10" s="444"/>
      <c r="AH10" s="444"/>
      <c r="AI10" s="444"/>
      <c r="AJ10" s="444"/>
      <c r="AK10" s="444"/>
      <c r="AL10" s="445"/>
      <c r="AM10" s="376"/>
      <c r="AO10" s="110" t="s">
        <v>69</v>
      </c>
      <c r="AP10" s="113" t="s">
        <v>587</v>
      </c>
      <c r="AQ10" s="117" t="s">
        <v>588</v>
      </c>
    </row>
    <row r="11" spans="1:45" ht="13.65" customHeight="1" x14ac:dyDescent="0.25">
      <c r="A11" s="46">
        <f>ROW()</f>
        <v>11</v>
      </c>
      <c r="B11" s="616" t="s">
        <v>897</v>
      </c>
      <c r="C11" s="617"/>
      <c r="D11" s="617"/>
      <c r="E11" s="618"/>
      <c r="F11" s="446" t="s">
        <v>935</v>
      </c>
      <c r="G11" s="447"/>
      <c r="H11" s="447"/>
      <c r="I11" s="447"/>
      <c r="J11" s="447"/>
      <c r="K11" s="447"/>
      <c r="L11" s="447"/>
      <c r="M11" s="447"/>
      <c r="N11" s="447"/>
      <c r="O11" s="447"/>
      <c r="P11" s="447"/>
      <c r="Q11" s="447"/>
      <c r="R11" s="447"/>
      <c r="S11" s="447"/>
      <c r="T11" s="447"/>
      <c r="U11" s="441" t="s">
        <v>898</v>
      </c>
      <c r="V11" s="441"/>
      <c r="W11" s="441"/>
      <c r="X11" s="441"/>
      <c r="Y11" s="441"/>
      <c r="Z11" s="441"/>
      <c r="AA11" s="441"/>
      <c r="AB11" s="441"/>
      <c r="AC11" s="441"/>
      <c r="AD11" s="442"/>
      <c r="AE11" s="443"/>
      <c r="AF11" s="444"/>
      <c r="AG11" s="444"/>
      <c r="AH11" s="444"/>
      <c r="AI11" s="444"/>
      <c r="AJ11" s="444"/>
      <c r="AK11" s="444"/>
      <c r="AL11" s="445"/>
      <c r="AM11" s="376"/>
      <c r="AO11" s="113" t="s">
        <v>69</v>
      </c>
      <c r="AP11" s="110" t="s">
        <v>898</v>
      </c>
      <c r="AQ11" s="117" t="s">
        <v>899</v>
      </c>
    </row>
    <row r="12" spans="1:45" ht="13.65" customHeight="1" x14ac:dyDescent="0.25">
      <c r="A12" s="46">
        <f>ROW()</f>
        <v>12</v>
      </c>
      <c r="B12" s="616" t="s">
        <v>897</v>
      </c>
      <c r="C12" s="617"/>
      <c r="D12" s="617"/>
      <c r="E12" s="618"/>
      <c r="F12" s="446" t="s">
        <v>912</v>
      </c>
      <c r="G12" s="447"/>
      <c r="H12" s="447"/>
      <c r="I12" s="447"/>
      <c r="J12" s="447"/>
      <c r="K12" s="447"/>
      <c r="L12" s="447"/>
      <c r="M12" s="447"/>
      <c r="N12" s="447"/>
      <c r="O12" s="456" t="s">
        <v>704</v>
      </c>
      <c r="P12" s="456"/>
      <c r="Q12" s="456"/>
      <c r="R12" s="456"/>
      <c r="S12" s="456" t="s">
        <v>913</v>
      </c>
      <c r="T12" s="456"/>
      <c r="U12" s="490" t="s">
        <v>429</v>
      </c>
      <c r="V12" s="490"/>
      <c r="W12" s="490"/>
      <c r="X12" s="490"/>
      <c r="Y12" s="456" t="s">
        <v>914</v>
      </c>
      <c r="Z12" s="456"/>
      <c r="AA12" s="490" t="s">
        <v>429</v>
      </c>
      <c r="AB12" s="490"/>
      <c r="AC12" s="490"/>
      <c r="AD12" s="490"/>
      <c r="AE12" s="443"/>
      <c r="AF12" s="444"/>
      <c r="AG12" s="444"/>
      <c r="AH12" s="444"/>
      <c r="AI12" s="444"/>
      <c r="AJ12" s="444"/>
      <c r="AK12" s="444"/>
      <c r="AL12" s="445"/>
      <c r="AM12" s="376"/>
      <c r="AO12" s="134"/>
      <c r="AP12" s="108"/>
      <c r="AS12" s="12"/>
    </row>
    <row r="13" spans="1:45" ht="13.65" customHeight="1" x14ac:dyDescent="0.25">
      <c r="A13" s="46">
        <f>ROW()</f>
        <v>13</v>
      </c>
      <c r="B13" s="565"/>
      <c r="C13" s="566"/>
      <c r="D13" s="566"/>
      <c r="E13" s="567"/>
      <c r="F13" s="455"/>
      <c r="G13" s="456"/>
      <c r="H13" s="456"/>
      <c r="I13" s="456"/>
      <c r="J13" s="456"/>
      <c r="K13" s="456"/>
      <c r="L13" s="456"/>
      <c r="M13" s="456"/>
      <c r="N13" s="456"/>
      <c r="O13" s="456" t="s">
        <v>705</v>
      </c>
      <c r="P13" s="456"/>
      <c r="Q13" s="456"/>
      <c r="R13" s="456"/>
      <c r="S13" s="456" t="s">
        <v>913</v>
      </c>
      <c r="T13" s="456"/>
      <c r="U13" s="490" t="s">
        <v>429</v>
      </c>
      <c r="V13" s="490"/>
      <c r="W13" s="490"/>
      <c r="X13" s="490"/>
      <c r="Y13" s="456" t="s">
        <v>914</v>
      </c>
      <c r="Z13" s="456"/>
      <c r="AA13" s="490" t="s">
        <v>429</v>
      </c>
      <c r="AB13" s="490"/>
      <c r="AC13" s="490"/>
      <c r="AD13" s="490"/>
      <c r="AE13" s="443"/>
      <c r="AF13" s="444"/>
      <c r="AG13" s="444"/>
      <c r="AH13" s="444"/>
      <c r="AI13" s="444"/>
      <c r="AJ13" s="444"/>
      <c r="AK13" s="444"/>
      <c r="AL13" s="445"/>
      <c r="AM13" s="376"/>
      <c r="AO13" s="134"/>
      <c r="AP13" s="108"/>
      <c r="AS13" s="188"/>
    </row>
    <row r="14" spans="1:45" ht="13.65" customHeight="1" x14ac:dyDescent="0.25">
      <c r="A14" s="46">
        <f>ROW()</f>
        <v>14</v>
      </c>
      <c r="B14" s="565"/>
      <c r="C14" s="566"/>
      <c r="D14" s="566"/>
      <c r="E14" s="567"/>
      <c r="F14" s="446" t="s">
        <v>1099</v>
      </c>
      <c r="G14" s="447"/>
      <c r="H14" s="447"/>
      <c r="I14" s="447"/>
      <c r="J14" s="447"/>
      <c r="K14" s="447"/>
      <c r="L14" s="447"/>
      <c r="M14" s="447"/>
      <c r="N14" s="447"/>
      <c r="O14" s="447"/>
      <c r="P14" s="447"/>
      <c r="Q14" s="447"/>
      <c r="R14" s="447"/>
      <c r="S14" s="660" t="s">
        <v>429</v>
      </c>
      <c r="T14" s="660"/>
      <c r="U14" s="660"/>
      <c r="V14" s="533" t="str">
        <f>IF(units="Select","",AR14)</f>
        <v/>
      </c>
      <c r="W14" s="533"/>
      <c r="X14" s="164" t="s">
        <v>459</v>
      </c>
      <c r="Y14" s="660" t="s">
        <v>429</v>
      </c>
      <c r="Z14" s="660"/>
      <c r="AA14" s="660"/>
      <c r="AB14" s="487" t="str">
        <f>IF(units="Select","",AR14)</f>
        <v/>
      </c>
      <c r="AC14" s="487"/>
      <c r="AD14" s="488"/>
      <c r="AE14" s="443"/>
      <c r="AF14" s="444"/>
      <c r="AG14" s="444"/>
      <c r="AH14" s="444"/>
      <c r="AI14" s="444"/>
      <c r="AJ14" s="444"/>
      <c r="AK14" s="444"/>
      <c r="AL14" s="445"/>
      <c r="AM14" s="376"/>
      <c r="AO14" s="314"/>
      <c r="AP14" s="117" t="s">
        <v>142</v>
      </c>
      <c r="AQ14" s="117" t="s">
        <v>141</v>
      </c>
      <c r="AR14" s="184" t="str">
        <f>IF(units=unit_usc,AQ14,AP14)</f>
        <v>mm</v>
      </c>
      <c r="AS14" s="215"/>
    </row>
    <row r="15" spans="1:45" ht="13.65" customHeight="1" x14ac:dyDescent="0.25">
      <c r="A15" s="46">
        <f>ROW()</f>
        <v>15</v>
      </c>
      <c r="B15" s="364"/>
      <c r="C15" s="365"/>
      <c r="D15" s="365"/>
      <c r="E15" s="366"/>
      <c r="F15" s="446" t="s">
        <v>634</v>
      </c>
      <c r="G15" s="447"/>
      <c r="H15" s="447"/>
      <c r="I15" s="447"/>
      <c r="J15" s="447"/>
      <c r="K15" s="447"/>
      <c r="L15" s="447"/>
      <c r="M15" s="447"/>
      <c r="N15" s="447"/>
      <c r="O15" s="447"/>
      <c r="P15" s="447"/>
      <c r="Q15" s="447"/>
      <c r="R15" s="447"/>
      <c r="S15" s="660" t="s">
        <v>429</v>
      </c>
      <c r="T15" s="660"/>
      <c r="U15" s="660"/>
      <c r="V15" s="533" t="str">
        <f>IF(units="Select","",AR14)</f>
        <v/>
      </c>
      <c r="W15" s="533"/>
      <c r="X15" s="363" t="s">
        <v>459</v>
      </c>
      <c r="Y15" s="660" t="s">
        <v>429</v>
      </c>
      <c r="Z15" s="660"/>
      <c r="AA15" s="660"/>
      <c r="AB15" s="487" t="str">
        <f>IF(units="Select","",AR14)</f>
        <v/>
      </c>
      <c r="AC15" s="487"/>
      <c r="AD15" s="488"/>
      <c r="AE15" s="443"/>
      <c r="AF15" s="444"/>
      <c r="AG15" s="444"/>
      <c r="AH15" s="444"/>
      <c r="AI15" s="444"/>
      <c r="AJ15" s="444"/>
      <c r="AK15" s="444"/>
      <c r="AL15" s="445"/>
      <c r="AM15" s="376"/>
      <c r="AO15" s="108"/>
      <c r="AP15" s="152"/>
      <c r="AQ15" s="152"/>
      <c r="AR15" s="108"/>
      <c r="AS15" s="215"/>
    </row>
    <row r="16" spans="1:45" ht="13.65" customHeight="1" x14ac:dyDescent="0.25">
      <c r="A16" s="46">
        <f>ROW()</f>
        <v>16</v>
      </c>
      <c r="B16" s="565"/>
      <c r="C16" s="566"/>
      <c r="D16" s="566"/>
      <c r="E16" s="567"/>
      <c r="F16" s="446" t="s">
        <v>1098</v>
      </c>
      <c r="G16" s="447"/>
      <c r="H16" s="447"/>
      <c r="I16" s="447"/>
      <c r="J16" s="447"/>
      <c r="K16" s="447"/>
      <c r="L16" s="447"/>
      <c r="M16" s="447"/>
      <c r="N16" s="447"/>
      <c r="O16" s="447"/>
      <c r="P16" s="447"/>
      <c r="Q16" s="447"/>
      <c r="R16" s="447"/>
      <c r="S16" s="447"/>
      <c r="T16" s="447"/>
      <c r="U16" s="490" t="s">
        <v>429</v>
      </c>
      <c r="V16" s="490"/>
      <c r="W16" s="490"/>
      <c r="X16" s="490"/>
      <c r="Y16" s="490"/>
      <c r="Z16" s="490"/>
      <c r="AA16" s="490"/>
      <c r="AB16" s="487" t="str">
        <f>IF(units="Select","",AR14)</f>
        <v/>
      </c>
      <c r="AC16" s="487"/>
      <c r="AD16" s="488"/>
      <c r="AE16" s="443"/>
      <c r="AF16" s="444"/>
      <c r="AG16" s="444"/>
      <c r="AH16" s="444"/>
      <c r="AI16" s="444"/>
      <c r="AJ16" s="444"/>
      <c r="AK16" s="444"/>
      <c r="AL16" s="445"/>
      <c r="AM16" s="376"/>
      <c r="AO16" s="108"/>
      <c r="AP16" s="108"/>
      <c r="AQ16" s="108"/>
      <c r="AR16" s="108"/>
    </row>
    <row r="17" spans="1:45" ht="13.65" customHeight="1" x14ac:dyDescent="0.25">
      <c r="A17" s="46">
        <f>ROW()</f>
        <v>17</v>
      </c>
      <c r="B17" s="364"/>
      <c r="C17" s="365"/>
      <c r="D17" s="365"/>
      <c r="E17" s="366"/>
      <c r="F17" s="446" t="s">
        <v>635</v>
      </c>
      <c r="G17" s="447"/>
      <c r="H17" s="447"/>
      <c r="I17" s="447"/>
      <c r="J17" s="447"/>
      <c r="K17" s="447"/>
      <c r="L17" s="447"/>
      <c r="M17" s="447"/>
      <c r="N17" s="447"/>
      <c r="O17" s="447"/>
      <c r="P17" s="447"/>
      <c r="Q17" s="447"/>
      <c r="R17" s="447"/>
      <c r="S17" s="447"/>
      <c r="T17" s="447"/>
      <c r="U17" s="490" t="s">
        <v>429</v>
      </c>
      <c r="V17" s="490"/>
      <c r="W17" s="490"/>
      <c r="X17" s="490"/>
      <c r="Y17" s="490"/>
      <c r="Z17" s="490"/>
      <c r="AA17" s="490"/>
      <c r="AB17" s="487" t="str">
        <f>IF(units="Select","",AR14)</f>
        <v/>
      </c>
      <c r="AC17" s="487"/>
      <c r="AD17" s="488"/>
      <c r="AE17" s="443"/>
      <c r="AF17" s="444"/>
      <c r="AG17" s="444"/>
      <c r="AH17" s="444"/>
      <c r="AI17" s="444"/>
      <c r="AJ17" s="444"/>
      <c r="AK17" s="444"/>
      <c r="AL17" s="445"/>
      <c r="AM17" s="376"/>
      <c r="AO17" s="108"/>
      <c r="AP17" s="108"/>
      <c r="AQ17" s="108"/>
      <c r="AR17" s="108"/>
    </row>
    <row r="18" spans="1:45" ht="13.65" customHeight="1" x14ac:dyDescent="0.25">
      <c r="A18" s="46">
        <f>ROW()</f>
        <v>18</v>
      </c>
      <c r="B18" s="565"/>
      <c r="C18" s="566"/>
      <c r="D18" s="566"/>
      <c r="E18" s="567"/>
      <c r="F18" s="315" t="s">
        <v>636</v>
      </c>
      <c r="G18" s="316"/>
      <c r="H18" s="316"/>
      <c r="I18" s="316"/>
      <c r="J18" s="316"/>
      <c r="K18" s="316"/>
      <c r="L18" s="456" t="s">
        <v>638</v>
      </c>
      <c r="M18" s="456"/>
      <c r="N18" s="456"/>
      <c r="O18" s="660" t="s">
        <v>429</v>
      </c>
      <c r="P18" s="660"/>
      <c r="Q18" s="660"/>
      <c r="R18" s="533" t="str">
        <f>IF(units="Select","",AR14)</f>
        <v/>
      </c>
      <c r="S18" s="533"/>
      <c r="T18" s="533"/>
      <c r="U18" s="456" t="s">
        <v>637</v>
      </c>
      <c r="V18" s="456"/>
      <c r="W18" s="456"/>
      <c r="X18" s="456"/>
      <c r="Y18" s="660" t="s">
        <v>429</v>
      </c>
      <c r="Z18" s="660"/>
      <c r="AA18" s="660"/>
      <c r="AB18" s="533" t="str">
        <f>IF(units="Select","",AR14)</f>
        <v/>
      </c>
      <c r="AC18" s="533"/>
      <c r="AD18" s="630"/>
      <c r="AE18" s="443"/>
      <c r="AF18" s="444"/>
      <c r="AG18" s="444"/>
      <c r="AH18" s="444"/>
      <c r="AI18" s="444"/>
      <c r="AJ18" s="444"/>
      <c r="AK18" s="444"/>
      <c r="AL18" s="445"/>
      <c r="AM18" s="376"/>
      <c r="AO18" s="152"/>
      <c r="AP18" s="152"/>
      <c r="AQ18" s="152"/>
    </row>
    <row r="19" spans="1:45" ht="13.65" customHeight="1" x14ac:dyDescent="0.25">
      <c r="A19" s="46">
        <f>ROW()</f>
        <v>19</v>
      </c>
      <c r="B19" s="565"/>
      <c r="C19" s="566"/>
      <c r="D19" s="566"/>
      <c r="E19" s="567"/>
      <c r="F19" s="446" t="s">
        <v>633</v>
      </c>
      <c r="G19" s="447"/>
      <c r="H19" s="447"/>
      <c r="I19" s="447"/>
      <c r="J19" s="447"/>
      <c r="K19" s="447"/>
      <c r="L19" s="447"/>
      <c r="M19" s="447"/>
      <c r="N19" s="447"/>
      <c r="O19" s="447"/>
      <c r="P19" s="447"/>
      <c r="Q19" s="447"/>
      <c r="R19" s="447"/>
      <c r="S19" s="447"/>
      <c r="T19" s="447"/>
      <c r="U19" s="490" t="s">
        <v>429</v>
      </c>
      <c r="V19" s="490"/>
      <c r="W19" s="490"/>
      <c r="X19" s="490"/>
      <c r="Y19" s="490"/>
      <c r="Z19" s="490"/>
      <c r="AA19" s="490"/>
      <c r="AB19" s="490"/>
      <c r="AC19" s="490"/>
      <c r="AD19" s="491"/>
      <c r="AE19" s="443"/>
      <c r="AF19" s="444"/>
      <c r="AG19" s="444"/>
      <c r="AH19" s="444"/>
      <c r="AI19" s="444"/>
      <c r="AJ19" s="444"/>
      <c r="AK19" s="444"/>
      <c r="AL19" s="445"/>
      <c r="AM19" s="376"/>
      <c r="AO19" s="106"/>
      <c r="AP19" s="106"/>
      <c r="AQ19" s="106"/>
    </row>
    <row r="20" spans="1:45" ht="13.65" customHeight="1" x14ac:dyDescent="0.25">
      <c r="A20" s="46">
        <f>ROW()</f>
        <v>20</v>
      </c>
      <c r="B20" s="565"/>
      <c r="C20" s="566"/>
      <c r="D20" s="566"/>
      <c r="E20" s="567"/>
      <c r="F20" s="446" t="s">
        <v>639</v>
      </c>
      <c r="G20" s="447"/>
      <c r="H20" s="447"/>
      <c r="I20" s="447"/>
      <c r="J20" s="447"/>
      <c r="K20" s="447"/>
      <c r="L20" s="447"/>
      <c r="M20" s="447"/>
      <c r="N20" s="447"/>
      <c r="O20" s="447"/>
      <c r="P20" s="447"/>
      <c r="Q20" s="447"/>
      <c r="R20" s="447"/>
      <c r="S20" s="447"/>
      <c r="T20" s="447"/>
      <c r="U20" s="490" t="s">
        <v>429</v>
      </c>
      <c r="V20" s="490"/>
      <c r="W20" s="490"/>
      <c r="X20" s="490"/>
      <c r="Y20" s="490"/>
      <c r="Z20" s="490"/>
      <c r="AA20" s="490"/>
      <c r="AB20" s="487" t="str">
        <f>IF(units="Select","",AR14)</f>
        <v/>
      </c>
      <c r="AC20" s="487"/>
      <c r="AD20" s="488"/>
      <c r="AE20" s="443"/>
      <c r="AF20" s="444"/>
      <c r="AG20" s="444"/>
      <c r="AH20" s="444"/>
      <c r="AI20" s="444"/>
      <c r="AJ20" s="444"/>
      <c r="AK20" s="444"/>
      <c r="AL20" s="445"/>
      <c r="AM20" s="376"/>
      <c r="AO20" s="106"/>
      <c r="AP20" s="107"/>
      <c r="AQ20" s="107"/>
    </row>
    <row r="21" spans="1:45" ht="13.65" customHeight="1" x14ac:dyDescent="0.25">
      <c r="A21" s="46">
        <f>ROW()</f>
        <v>21</v>
      </c>
      <c r="B21" s="616" t="s">
        <v>1046</v>
      </c>
      <c r="C21" s="617"/>
      <c r="D21" s="617"/>
      <c r="E21" s="618"/>
      <c r="F21" s="446" t="s">
        <v>1045</v>
      </c>
      <c r="G21" s="447"/>
      <c r="H21" s="447"/>
      <c r="I21" s="447"/>
      <c r="J21" s="447"/>
      <c r="K21" s="447"/>
      <c r="L21" s="447"/>
      <c r="M21" s="447"/>
      <c r="N21" s="447"/>
      <c r="O21" s="447"/>
      <c r="P21" s="447"/>
      <c r="Q21" s="447"/>
      <c r="R21" s="447"/>
      <c r="S21" s="447"/>
      <c r="T21" s="447"/>
      <c r="U21" s="490" t="str">
        <f>IF(F21="","",AP21)</f>
        <v>Flanged rabbet fit</v>
      </c>
      <c r="V21" s="490"/>
      <c r="W21" s="490"/>
      <c r="X21" s="490"/>
      <c r="Y21" s="490"/>
      <c r="Z21" s="490"/>
      <c r="AA21" s="490"/>
      <c r="AB21" s="490"/>
      <c r="AC21" s="490"/>
      <c r="AD21" s="491"/>
      <c r="AE21" s="443"/>
      <c r="AF21" s="444"/>
      <c r="AG21" s="444"/>
      <c r="AH21" s="444"/>
      <c r="AI21" s="444"/>
      <c r="AJ21" s="444"/>
      <c r="AK21" s="444"/>
      <c r="AL21" s="445"/>
      <c r="AM21" s="376"/>
      <c r="AO21" s="298" t="s">
        <v>69</v>
      </c>
      <c r="AP21" s="313" t="s">
        <v>900</v>
      </c>
      <c r="AQ21" s="104" t="s">
        <v>280</v>
      </c>
      <c r="AR21" s="117" t="s">
        <v>73</v>
      </c>
    </row>
    <row r="22" spans="1:45" ht="13.65" customHeight="1" x14ac:dyDescent="0.25">
      <c r="A22" s="46">
        <f>ROW()</f>
        <v>22</v>
      </c>
      <c r="B22" s="565"/>
      <c r="C22" s="566"/>
      <c r="D22" s="566"/>
      <c r="E22" s="567"/>
      <c r="F22" s="539" t="s">
        <v>774</v>
      </c>
      <c r="G22" s="540"/>
      <c r="H22" s="540"/>
      <c r="I22" s="540"/>
      <c r="J22" s="540"/>
      <c r="K22" s="540"/>
      <c r="L22" s="540"/>
      <c r="M22" s="540"/>
      <c r="N22" s="540"/>
      <c r="O22" s="540"/>
      <c r="P22" s="540"/>
      <c r="Q22" s="540"/>
      <c r="R22" s="540"/>
      <c r="S22" s="540"/>
      <c r="T22" s="540"/>
      <c r="U22" s="540"/>
      <c r="V22" s="540"/>
      <c r="W22" s="540"/>
      <c r="X22" s="540"/>
      <c r="Y22" s="540"/>
      <c r="Z22" s="540"/>
      <c r="AA22" s="540"/>
      <c r="AB22" s="540"/>
      <c r="AC22" s="540"/>
      <c r="AD22" s="541"/>
      <c r="AE22" s="443"/>
      <c r="AF22" s="444"/>
      <c r="AG22" s="444"/>
      <c r="AH22" s="444"/>
      <c r="AI22" s="444"/>
      <c r="AJ22" s="444"/>
      <c r="AK22" s="444"/>
      <c r="AL22" s="445"/>
      <c r="AM22" s="376"/>
      <c r="AO22" s="106"/>
      <c r="AP22" s="106"/>
      <c r="AQ22" s="106"/>
    </row>
    <row r="23" spans="1:45" ht="13.65" customHeight="1" x14ac:dyDescent="0.25">
      <c r="A23" s="46">
        <f>ROW()</f>
        <v>23</v>
      </c>
      <c r="B23" s="565"/>
      <c r="C23" s="566"/>
      <c r="D23" s="566"/>
      <c r="E23" s="567"/>
      <c r="F23" s="446" t="s">
        <v>633</v>
      </c>
      <c r="G23" s="447"/>
      <c r="H23" s="447"/>
      <c r="I23" s="447"/>
      <c r="J23" s="447"/>
      <c r="K23" s="447"/>
      <c r="L23" s="447"/>
      <c r="M23" s="447"/>
      <c r="N23" s="447"/>
      <c r="O23" s="447"/>
      <c r="P23" s="447"/>
      <c r="Q23" s="447"/>
      <c r="R23" s="447"/>
      <c r="S23" s="447"/>
      <c r="T23" s="447"/>
      <c r="U23" s="546" t="s">
        <v>429</v>
      </c>
      <c r="V23" s="546"/>
      <c r="W23" s="546"/>
      <c r="X23" s="546"/>
      <c r="Y23" s="546"/>
      <c r="Z23" s="546"/>
      <c r="AA23" s="546"/>
      <c r="AB23" s="546"/>
      <c r="AC23" s="546"/>
      <c r="AD23" s="551"/>
      <c r="AE23" s="443"/>
      <c r="AF23" s="444"/>
      <c r="AG23" s="444"/>
      <c r="AH23" s="444"/>
      <c r="AI23" s="444"/>
      <c r="AJ23" s="444"/>
      <c r="AK23" s="444"/>
      <c r="AL23" s="445"/>
      <c r="AM23" s="376"/>
      <c r="AO23" s="106"/>
      <c r="AP23" s="106"/>
      <c r="AQ23" s="106"/>
    </row>
    <row r="24" spans="1:45" ht="13.65" customHeight="1" x14ac:dyDescent="0.25">
      <c r="A24" s="46">
        <f>ROW()</f>
        <v>24</v>
      </c>
      <c r="B24" s="616" t="s">
        <v>1046</v>
      </c>
      <c r="C24" s="617"/>
      <c r="D24" s="617"/>
      <c r="E24" s="618"/>
      <c r="F24" s="446" t="s">
        <v>1048</v>
      </c>
      <c r="G24" s="447"/>
      <c r="H24" s="447"/>
      <c r="I24" s="447"/>
      <c r="J24" s="447"/>
      <c r="K24" s="447"/>
      <c r="L24" s="447"/>
      <c r="M24" s="447"/>
      <c r="N24" s="447"/>
      <c r="O24" s="447"/>
      <c r="P24" s="447"/>
      <c r="Q24" s="447"/>
      <c r="R24" s="447"/>
      <c r="S24" s="447"/>
      <c r="T24" s="447"/>
      <c r="U24" s="441" t="str">
        <f>IF(F24="","",AP24)</f>
        <v>Integral</v>
      </c>
      <c r="V24" s="441"/>
      <c r="W24" s="441"/>
      <c r="X24" s="441"/>
      <c r="Y24" s="441"/>
      <c r="Z24" s="441"/>
      <c r="AA24" s="441"/>
      <c r="AB24" s="441"/>
      <c r="AC24" s="441"/>
      <c r="AD24" s="442"/>
      <c r="AE24" s="443"/>
      <c r="AF24" s="444"/>
      <c r="AG24" s="444"/>
      <c r="AH24" s="444"/>
      <c r="AI24" s="444"/>
      <c r="AJ24" s="444"/>
      <c r="AK24" s="444"/>
      <c r="AL24" s="445"/>
      <c r="AM24" s="376"/>
      <c r="AO24" s="298" t="s">
        <v>69</v>
      </c>
      <c r="AP24" s="103" t="s">
        <v>901</v>
      </c>
      <c r="AQ24" s="298" t="s">
        <v>73</v>
      </c>
    </row>
    <row r="25" spans="1:45" ht="13.65" customHeight="1" x14ac:dyDescent="0.25">
      <c r="A25" s="46">
        <f>ROW()</f>
        <v>25</v>
      </c>
      <c r="B25" s="565"/>
      <c r="C25" s="566"/>
      <c r="D25" s="566"/>
      <c r="E25" s="567"/>
      <c r="F25" s="446" t="s">
        <v>632</v>
      </c>
      <c r="G25" s="447"/>
      <c r="H25" s="447"/>
      <c r="I25" s="447"/>
      <c r="J25" s="447"/>
      <c r="K25" s="447"/>
      <c r="L25" s="447"/>
      <c r="M25" s="447"/>
      <c r="N25" s="447"/>
      <c r="O25" s="447"/>
      <c r="P25" s="447"/>
      <c r="Q25" s="447"/>
      <c r="R25" s="447"/>
      <c r="S25" s="447"/>
      <c r="T25" s="447"/>
      <c r="U25" s="546" t="s">
        <v>429</v>
      </c>
      <c r="V25" s="546"/>
      <c r="W25" s="546"/>
      <c r="X25" s="546"/>
      <c r="Y25" s="546"/>
      <c r="Z25" s="546"/>
      <c r="AA25" s="546"/>
      <c r="AB25" s="487" t="str">
        <f>IF(units="Select","",AR14)</f>
        <v/>
      </c>
      <c r="AC25" s="487"/>
      <c r="AD25" s="488"/>
      <c r="AE25" s="443"/>
      <c r="AF25" s="444"/>
      <c r="AG25" s="444"/>
      <c r="AH25" s="444"/>
      <c r="AI25" s="444"/>
      <c r="AJ25" s="444"/>
      <c r="AK25" s="444"/>
      <c r="AL25" s="445"/>
      <c r="AM25" s="376"/>
      <c r="AO25" s="106"/>
      <c r="AP25" s="107"/>
      <c r="AQ25" s="107"/>
    </row>
    <row r="26" spans="1:45" ht="13.65" customHeight="1" x14ac:dyDescent="0.25">
      <c r="A26" s="46">
        <f>ROW()</f>
        <v>26</v>
      </c>
      <c r="B26" s="565"/>
      <c r="C26" s="566"/>
      <c r="D26" s="566"/>
      <c r="E26" s="567"/>
      <c r="F26" s="446" t="s">
        <v>631</v>
      </c>
      <c r="G26" s="447"/>
      <c r="H26" s="447"/>
      <c r="I26" s="447"/>
      <c r="J26" s="447"/>
      <c r="K26" s="447"/>
      <c r="L26" s="447"/>
      <c r="M26" s="447"/>
      <c r="N26" s="447"/>
      <c r="O26" s="447"/>
      <c r="P26" s="447"/>
      <c r="Q26" s="447"/>
      <c r="R26" s="447"/>
      <c r="S26" s="447"/>
      <c r="T26" s="447"/>
      <c r="U26" s="546" t="s">
        <v>69</v>
      </c>
      <c r="V26" s="546"/>
      <c r="W26" s="546"/>
      <c r="X26" s="546"/>
      <c r="Y26" s="546"/>
      <c r="Z26" s="546"/>
      <c r="AA26" s="546"/>
      <c r="AB26" s="546"/>
      <c r="AC26" s="546"/>
      <c r="AD26" s="551"/>
      <c r="AE26" s="443"/>
      <c r="AF26" s="444"/>
      <c r="AG26" s="444"/>
      <c r="AH26" s="444"/>
      <c r="AI26" s="444"/>
      <c r="AJ26" s="444"/>
      <c r="AK26" s="444"/>
      <c r="AL26" s="445"/>
      <c r="AM26" s="376"/>
      <c r="AO26" s="110" t="s">
        <v>69</v>
      </c>
      <c r="AP26" s="124" t="s">
        <v>273</v>
      </c>
      <c r="AQ26" s="117" t="s">
        <v>274</v>
      </c>
      <c r="AR26" s="146" t="s">
        <v>275</v>
      </c>
      <c r="AS26" s="117" t="s">
        <v>73</v>
      </c>
    </row>
    <row r="27" spans="1:45" ht="13.65" customHeight="1" x14ac:dyDescent="0.25">
      <c r="A27" s="46">
        <f>ROW()</f>
        <v>27</v>
      </c>
      <c r="B27" s="565" t="s">
        <v>276</v>
      </c>
      <c r="C27" s="566"/>
      <c r="D27" s="566"/>
      <c r="E27" s="567"/>
      <c r="F27" s="446" t="s">
        <v>630</v>
      </c>
      <c r="G27" s="447"/>
      <c r="H27" s="447"/>
      <c r="I27" s="447"/>
      <c r="J27" s="447"/>
      <c r="K27" s="447"/>
      <c r="L27" s="447"/>
      <c r="M27" s="447"/>
      <c r="N27" s="447"/>
      <c r="O27" s="447"/>
      <c r="P27" s="447"/>
      <c r="Q27" s="447"/>
      <c r="R27" s="447"/>
      <c r="S27" s="447"/>
      <c r="T27" s="447"/>
      <c r="U27" s="441" t="s">
        <v>69</v>
      </c>
      <c r="V27" s="441"/>
      <c r="W27" s="441"/>
      <c r="X27" s="441"/>
      <c r="Y27" s="441"/>
      <c r="Z27" s="441"/>
      <c r="AA27" s="441"/>
      <c r="AB27" s="441"/>
      <c r="AC27" s="441"/>
      <c r="AD27" s="442"/>
      <c r="AE27" s="443"/>
      <c r="AF27" s="444"/>
      <c r="AG27" s="444"/>
      <c r="AH27" s="444"/>
      <c r="AI27" s="444"/>
      <c r="AJ27" s="444"/>
      <c r="AK27" s="444"/>
      <c r="AL27" s="445"/>
      <c r="AM27" s="376"/>
      <c r="AO27" s="110" t="s">
        <v>69</v>
      </c>
      <c r="AP27" s="117" t="s">
        <v>60</v>
      </c>
      <c r="AQ27" s="117" t="s">
        <v>61</v>
      </c>
    </row>
    <row r="28" spans="1:45" ht="13.65" customHeight="1" x14ac:dyDescent="0.25">
      <c r="A28" s="46">
        <f>ROW()</f>
        <v>28</v>
      </c>
      <c r="B28" s="565" t="s">
        <v>283</v>
      </c>
      <c r="C28" s="566"/>
      <c r="D28" s="566"/>
      <c r="E28" s="567"/>
      <c r="F28" s="446" t="s">
        <v>629</v>
      </c>
      <c r="G28" s="447"/>
      <c r="H28" s="447"/>
      <c r="I28" s="447"/>
      <c r="J28" s="447"/>
      <c r="K28" s="447"/>
      <c r="L28" s="447"/>
      <c r="M28" s="447"/>
      <c r="N28" s="447"/>
      <c r="O28" s="447"/>
      <c r="P28" s="447"/>
      <c r="Q28" s="447"/>
      <c r="R28" s="447"/>
      <c r="S28" s="447"/>
      <c r="T28" s="447"/>
      <c r="U28" s="441" t="s">
        <v>69</v>
      </c>
      <c r="V28" s="441"/>
      <c r="W28" s="441"/>
      <c r="X28" s="441"/>
      <c r="Y28" s="441"/>
      <c r="Z28" s="441"/>
      <c r="AA28" s="441"/>
      <c r="AB28" s="441"/>
      <c r="AC28" s="441"/>
      <c r="AD28" s="442"/>
      <c r="AE28" s="443"/>
      <c r="AF28" s="444"/>
      <c r="AG28" s="444"/>
      <c r="AH28" s="444"/>
      <c r="AI28" s="444"/>
      <c r="AJ28" s="444"/>
      <c r="AK28" s="444"/>
      <c r="AL28" s="445"/>
      <c r="AM28" s="376"/>
      <c r="AO28" s="110" t="s">
        <v>69</v>
      </c>
      <c r="AP28" s="117" t="s">
        <v>60</v>
      </c>
      <c r="AQ28" s="117" t="s">
        <v>61</v>
      </c>
    </row>
    <row r="29" spans="1:45" ht="13.65" customHeight="1" x14ac:dyDescent="0.25">
      <c r="A29" s="46">
        <f>ROW()</f>
        <v>29</v>
      </c>
      <c r="B29" s="565"/>
      <c r="C29" s="566"/>
      <c r="D29" s="566"/>
      <c r="E29" s="567"/>
      <c r="F29" s="539" t="s">
        <v>775</v>
      </c>
      <c r="G29" s="540"/>
      <c r="H29" s="540"/>
      <c r="I29" s="540"/>
      <c r="J29" s="540"/>
      <c r="K29" s="540"/>
      <c r="L29" s="540"/>
      <c r="M29" s="540"/>
      <c r="N29" s="540"/>
      <c r="O29" s="540"/>
      <c r="P29" s="540"/>
      <c r="Q29" s="540"/>
      <c r="R29" s="540"/>
      <c r="S29" s="540"/>
      <c r="T29" s="540"/>
      <c r="U29" s="540"/>
      <c r="V29" s="540"/>
      <c r="W29" s="540"/>
      <c r="X29" s="540"/>
      <c r="Y29" s="540"/>
      <c r="Z29" s="540"/>
      <c r="AA29" s="540"/>
      <c r="AB29" s="540"/>
      <c r="AC29" s="540"/>
      <c r="AD29" s="541"/>
      <c r="AE29" s="443"/>
      <c r="AF29" s="444"/>
      <c r="AG29" s="444"/>
      <c r="AH29" s="444"/>
      <c r="AI29" s="444"/>
      <c r="AJ29" s="444"/>
      <c r="AK29" s="444"/>
      <c r="AL29" s="445"/>
      <c r="AM29" s="376"/>
      <c r="AO29" s="152"/>
      <c r="AP29" s="152"/>
      <c r="AQ29" s="152"/>
    </row>
    <row r="30" spans="1:45" ht="13.65" customHeight="1" x14ac:dyDescent="0.25">
      <c r="A30" s="46">
        <f>ROW()</f>
        <v>30</v>
      </c>
      <c r="B30" s="565"/>
      <c r="C30" s="566"/>
      <c r="D30" s="566"/>
      <c r="E30" s="567"/>
      <c r="F30" s="446" t="s">
        <v>640</v>
      </c>
      <c r="G30" s="447"/>
      <c r="H30" s="447"/>
      <c r="I30" s="447"/>
      <c r="J30" s="447"/>
      <c r="K30" s="447"/>
      <c r="L30" s="447"/>
      <c r="M30" s="447"/>
      <c r="N30" s="447"/>
      <c r="O30" s="447"/>
      <c r="P30" s="447"/>
      <c r="Q30" s="447"/>
      <c r="R30" s="447"/>
      <c r="S30" s="447"/>
      <c r="T30" s="447"/>
      <c r="U30" s="546" t="s">
        <v>69</v>
      </c>
      <c r="V30" s="546"/>
      <c r="W30" s="546"/>
      <c r="X30" s="546"/>
      <c r="Y30" s="546"/>
      <c r="Z30" s="546"/>
      <c r="AA30" s="546"/>
      <c r="AB30" s="546"/>
      <c r="AC30" s="546"/>
      <c r="AD30" s="551"/>
      <c r="AE30" s="443"/>
      <c r="AF30" s="444"/>
      <c r="AG30" s="444"/>
      <c r="AH30" s="444"/>
      <c r="AI30" s="444"/>
      <c r="AJ30" s="444"/>
      <c r="AK30" s="444"/>
      <c r="AL30" s="445"/>
      <c r="AM30" s="376"/>
      <c r="AO30" s="110" t="s">
        <v>69</v>
      </c>
      <c r="AP30" s="117" t="s">
        <v>277</v>
      </c>
      <c r="AQ30" s="117" t="s">
        <v>278</v>
      </c>
    </row>
    <row r="31" spans="1:45" ht="13.65" customHeight="1" x14ac:dyDescent="0.25">
      <c r="A31" s="46">
        <f>ROW()</f>
        <v>31</v>
      </c>
      <c r="B31" s="565"/>
      <c r="C31" s="566"/>
      <c r="D31" s="566"/>
      <c r="E31" s="567"/>
      <c r="F31" s="446" t="s">
        <v>641</v>
      </c>
      <c r="G31" s="447"/>
      <c r="H31" s="447"/>
      <c r="I31" s="447"/>
      <c r="J31" s="447"/>
      <c r="K31" s="447"/>
      <c r="L31" s="447"/>
      <c r="M31" s="447"/>
      <c r="N31" s="447"/>
      <c r="O31" s="447"/>
      <c r="P31" s="447"/>
      <c r="Q31" s="447"/>
      <c r="R31" s="447"/>
      <c r="S31" s="447"/>
      <c r="T31" s="447"/>
      <c r="U31" s="490" t="s">
        <v>429</v>
      </c>
      <c r="V31" s="490"/>
      <c r="W31" s="490"/>
      <c r="X31" s="490"/>
      <c r="Y31" s="490"/>
      <c r="Z31" s="490"/>
      <c r="AA31" s="490"/>
      <c r="AB31" s="487" t="str">
        <f>IF(units="Select","",AR14)</f>
        <v/>
      </c>
      <c r="AC31" s="487"/>
      <c r="AD31" s="488"/>
      <c r="AE31" s="443"/>
      <c r="AF31" s="444"/>
      <c r="AG31" s="444"/>
      <c r="AH31" s="444"/>
      <c r="AI31" s="444"/>
      <c r="AJ31" s="444"/>
      <c r="AK31" s="444"/>
      <c r="AL31" s="445"/>
      <c r="AM31" s="376"/>
      <c r="AO31" s="106"/>
      <c r="AP31" s="107"/>
      <c r="AQ31" s="107"/>
    </row>
    <row r="32" spans="1:45" ht="13.65" customHeight="1" x14ac:dyDescent="0.25">
      <c r="A32" s="46">
        <f>ROW()</f>
        <v>32</v>
      </c>
      <c r="B32" s="565"/>
      <c r="C32" s="566"/>
      <c r="D32" s="566"/>
      <c r="E32" s="567"/>
      <c r="F32" s="446" t="s">
        <v>642</v>
      </c>
      <c r="G32" s="447"/>
      <c r="H32" s="447"/>
      <c r="I32" s="447"/>
      <c r="J32" s="447"/>
      <c r="K32" s="447"/>
      <c r="L32" s="447"/>
      <c r="M32" s="447"/>
      <c r="N32" s="447"/>
      <c r="O32" s="447"/>
      <c r="P32" s="447"/>
      <c r="Q32" s="447"/>
      <c r="R32" s="447"/>
      <c r="S32" s="447"/>
      <c r="T32" s="447"/>
      <c r="U32" s="490" t="s">
        <v>429</v>
      </c>
      <c r="V32" s="490"/>
      <c r="W32" s="490"/>
      <c r="X32" s="490"/>
      <c r="Y32" s="490"/>
      <c r="Z32" s="490"/>
      <c r="AA32" s="490"/>
      <c r="AB32" s="487" t="str">
        <f>IF(units="Select","",AR14)</f>
        <v/>
      </c>
      <c r="AC32" s="487"/>
      <c r="AD32" s="488"/>
      <c r="AE32" s="443"/>
      <c r="AF32" s="444"/>
      <c r="AG32" s="444"/>
      <c r="AH32" s="444"/>
      <c r="AI32" s="444"/>
      <c r="AJ32" s="444"/>
      <c r="AK32" s="444"/>
      <c r="AL32" s="445"/>
      <c r="AM32" s="376"/>
      <c r="AO32" s="106"/>
      <c r="AP32" s="107"/>
      <c r="AQ32" s="107"/>
    </row>
    <row r="33" spans="1:44" ht="13.65" customHeight="1" x14ac:dyDescent="0.25">
      <c r="A33" s="46">
        <f>ROW()</f>
        <v>33</v>
      </c>
      <c r="B33" s="565"/>
      <c r="C33" s="566"/>
      <c r="D33" s="566"/>
      <c r="E33" s="567"/>
      <c r="F33" s="446" t="s">
        <v>643</v>
      </c>
      <c r="G33" s="447"/>
      <c r="H33" s="447"/>
      <c r="I33" s="447"/>
      <c r="J33" s="447"/>
      <c r="K33" s="447"/>
      <c r="L33" s="447"/>
      <c r="M33" s="447"/>
      <c r="N33" s="447"/>
      <c r="O33" s="447"/>
      <c r="P33" s="447"/>
      <c r="Q33" s="447"/>
      <c r="R33" s="447"/>
      <c r="S33" s="447"/>
      <c r="T33" s="447"/>
      <c r="U33" s="546" t="s">
        <v>69</v>
      </c>
      <c r="V33" s="546"/>
      <c r="W33" s="546"/>
      <c r="X33" s="546"/>
      <c r="Y33" s="546"/>
      <c r="Z33" s="546"/>
      <c r="AA33" s="546"/>
      <c r="AB33" s="546"/>
      <c r="AC33" s="546"/>
      <c r="AD33" s="551"/>
      <c r="AE33" s="443"/>
      <c r="AF33" s="444"/>
      <c r="AG33" s="444"/>
      <c r="AH33" s="444"/>
      <c r="AI33" s="444"/>
      <c r="AJ33" s="444"/>
      <c r="AK33" s="444"/>
      <c r="AL33" s="445"/>
      <c r="AM33" s="376"/>
      <c r="AO33" s="110" t="s">
        <v>69</v>
      </c>
      <c r="AP33" s="117" t="s">
        <v>279</v>
      </c>
      <c r="AQ33" s="117" t="s">
        <v>280</v>
      </c>
    </row>
    <row r="34" spans="1:44" ht="13.65" customHeight="1" x14ac:dyDescent="0.25">
      <c r="A34" s="46">
        <f>ROW()</f>
        <v>34</v>
      </c>
      <c r="B34" s="565"/>
      <c r="C34" s="566"/>
      <c r="D34" s="566"/>
      <c r="E34" s="567"/>
      <c r="F34" s="539" t="s">
        <v>73</v>
      </c>
      <c r="G34" s="540"/>
      <c r="H34" s="540"/>
      <c r="I34" s="540"/>
      <c r="J34" s="540"/>
      <c r="K34" s="540"/>
      <c r="L34" s="540"/>
      <c r="M34" s="540"/>
      <c r="N34" s="540"/>
      <c r="O34" s="540"/>
      <c r="P34" s="540"/>
      <c r="Q34" s="540"/>
      <c r="R34" s="540"/>
      <c r="S34" s="540"/>
      <c r="T34" s="540"/>
      <c r="U34" s="540"/>
      <c r="V34" s="540"/>
      <c r="W34" s="540"/>
      <c r="X34" s="540"/>
      <c r="Y34" s="540"/>
      <c r="Z34" s="540"/>
      <c r="AA34" s="540"/>
      <c r="AB34" s="540"/>
      <c r="AC34" s="540"/>
      <c r="AD34" s="541"/>
      <c r="AE34" s="443"/>
      <c r="AF34" s="444"/>
      <c r="AG34" s="444"/>
      <c r="AH34" s="444"/>
      <c r="AI34" s="444"/>
      <c r="AJ34" s="444"/>
      <c r="AK34" s="444"/>
      <c r="AL34" s="445"/>
      <c r="AM34" s="376"/>
      <c r="AO34" s="152"/>
      <c r="AP34" s="108"/>
      <c r="AQ34" s="152"/>
    </row>
    <row r="35" spans="1:44" ht="13.65" customHeight="1" x14ac:dyDescent="0.25">
      <c r="A35" s="46">
        <f>ROW()</f>
        <v>35</v>
      </c>
      <c r="B35" s="565"/>
      <c r="C35" s="566"/>
      <c r="D35" s="566"/>
      <c r="E35" s="567"/>
      <c r="F35" s="446" t="s">
        <v>1049</v>
      </c>
      <c r="G35" s="447"/>
      <c r="H35" s="447"/>
      <c r="I35" s="447"/>
      <c r="J35" s="447"/>
      <c r="K35" s="447"/>
      <c r="L35" s="447"/>
      <c r="M35" s="447"/>
      <c r="N35" s="447"/>
      <c r="O35" s="447"/>
      <c r="P35" s="447"/>
      <c r="Q35" s="447"/>
      <c r="R35" s="447"/>
      <c r="S35" s="447"/>
      <c r="T35" s="447"/>
      <c r="U35" s="441" t="s">
        <v>429</v>
      </c>
      <c r="V35" s="441"/>
      <c r="W35" s="441"/>
      <c r="X35" s="441"/>
      <c r="Y35" s="441"/>
      <c r="Z35" s="441"/>
      <c r="AA35" s="441"/>
      <c r="AB35" s="441"/>
      <c r="AC35" s="441"/>
      <c r="AD35" s="442"/>
      <c r="AE35" s="443"/>
      <c r="AF35" s="444"/>
      <c r="AG35" s="444"/>
      <c r="AH35" s="444"/>
      <c r="AI35" s="444"/>
      <c r="AJ35" s="444"/>
      <c r="AK35" s="444"/>
      <c r="AL35" s="445"/>
      <c r="AM35" s="376"/>
      <c r="AO35" s="152"/>
      <c r="AP35" s="108"/>
      <c r="AQ35" s="152"/>
    </row>
    <row r="36" spans="1:44" ht="13.65" customHeight="1" x14ac:dyDescent="0.25">
      <c r="A36" s="46">
        <f>ROW()</f>
        <v>36</v>
      </c>
      <c r="B36" s="565"/>
      <c r="C36" s="566"/>
      <c r="D36" s="566"/>
      <c r="E36" s="567"/>
      <c r="F36" s="446" t="s">
        <v>644</v>
      </c>
      <c r="G36" s="447"/>
      <c r="H36" s="447"/>
      <c r="I36" s="447"/>
      <c r="J36" s="447"/>
      <c r="K36" s="447"/>
      <c r="L36" s="447"/>
      <c r="M36" s="447"/>
      <c r="N36" s="447"/>
      <c r="O36" s="447"/>
      <c r="P36" s="447"/>
      <c r="Q36" s="447"/>
      <c r="R36" s="447"/>
      <c r="S36" s="447"/>
      <c r="T36" s="447"/>
      <c r="U36" s="441" t="s">
        <v>69</v>
      </c>
      <c r="V36" s="441"/>
      <c r="W36" s="441"/>
      <c r="X36" s="441"/>
      <c r="Y36" s="441"/>
      <c r="Z36" s="441"/>
      <c r="AA36" s="441"/>
      <c r="AB36" s="441"/>
      <c r="AC36" s="441"/>
      <c r="AD36" s="442"/>
      <c r="AE36" s="443"/>
      <c r="AF36" s="444"/>
      <c r="AG36" s="444"/>
      <c r="AH36" s="444"/>
      <c r="AI36" s="444"/>
      <c r="AJ36" s="444"/>
      <c r="AK36" s="444"/>
      <c r="AL36" s="445"/>
      <c r="AM36" s="376"/>
      <c r="AO36" s="110" t="s">
        <v>69</v>
      </c>
      <c r="AP36" s="117" t="s">
        <v>281</v>
      </c>
      <c r="AQ36" s="117" t="s">
        <v>282</v>
      </c>
      <c r="AR36" s="117" t="s">
        <v>209</v>
      </c>
    </row>
    <row r="37" spans="1:44" ht="13.65" customHeight="1" x14ac:dyDescent="0.25">
      <c r="A37" s="46">
        <f>ROW()</f>
        <v>37</v>
      </c>
      <c r="B37" s="565"/>
      <c r="C37" s="566"/>
      <c r="D37" s="566"/>
      <c r="E37" s="567"/>
      <c r="F37" s="539" t="s">
        <v>1050</v>
      </c>
      <c r="G37" s="540"/>
      <c r="H37" s="540"/>
      <c r="I37" s="540"/>
      <c r="J37" s="540"/>
      <c r="K37" s="540"/>
      <c r="L37" s="540"/>
      <c r="M37" s="540"/>
      <c r="N37" s="540"/>
      <c r="O37" s="540"/>
      <c r="P37" s="540"/>
      <c r="Q37" s="540"/>
      <c r="R37" s="540"/>
      <c r="S37" s="540"/>
      <c r="T37" s="540"/>
      <c r="U37" s="540"/>
      <c r="V37" s="540"/>
      <c r="W37" s="540"/>
      <c r="X37" s="540"/>
      <c r="Y37" s="540"/>
      <c r="Z37" s="540"/>
      <c r="AA37" s="540"/>
      <c r="AB37" s="540"/>
      <c r="AC37" s="540"/>
      <c r="AD37" s="541"/>
      <c r="AE37" s="443"/>
      <c r="AF37" s="444"/>
      <c r="AG37" s="444"/>
      <c r="AH37" s="444"/>
      <c r="AI37" s="444"/>
      <c r="AJ37" s="444"/>
      <c r="AK37" s="444"/>
      <c r="AL37" s="445"/>
      <c r="AM37" s="376"/>
      <c r="AO37" s="152"/>
      <c r="AP37" s="152"/>
      <c r="AQ37" s="152"/>
    </row>
    <row r="38" spans="1:44" ht="13.65" customHeight="1" x14ac:dyDescent="0.25">
      <c r="A38" s="46">
        <f>ROW()</f>
        <v>38</v>
      </c>
      <c r="B38" s="565"/>
      <c r="C38" s="566"/>
      <c r="D38" s="566"/>
      <c r="E38" s="567"/>
      <c r="F38" s="446" t="s">
        <v>1051</v>
      </c>
      <c r="G38" s="447"/>
      <c r="H38" s="447"/>
      <c r="I38" s="447"/>
      <c r="J38" s="660" t="s">
        <v>429</v>
      </c>
      <c r="K38" s="660"/>
      <c r="L38" s="660"/>
      <c r="M38" s="533" t="str">
        <f>IF(F38="","",AR14)</f>
        <v>mm</v>
      </c>
      <c r="N38" s="533"/>
      <c r="O38" s="542" t="s">
        <v>638</v>
      </c>
      <c r="P38" s="542"/>
      <c r="Q38" s="542"/>
      <c r="R38" s="660" t="s">
        <v>429</v>
      </c>
      <c r="S38" s="660"/>
      <c r="T38" s="660"/>
      <c r="U38" s="533" t="str">
        <f>IF(O38="","",AR14)</f>
        <v>mm</v>
      </c>
      <c r="V38" s="533"/>
      <c r="W38" s="542" t="s">
        <v>637</v>
      </c>
      <c r="X38" s="542"/>
      <c r="Y38" s="542"/>
      <c r="Z38" s="660" t="s">
        <v>429</v>
      </c>
      <c r="AA38" s="660"/>
      <c r="AB38" s="660"/>
      <c r="AC38" s="487" t="str">
        <f>IF(W38="","",AR14)</f>
        <v>mm</v>
      </c>
      <c r="AD38" s="488"/>
      <c r="AE38" s="443"/>
      <c r="AF38" s="444"/>
      <c r="AG38" s="444"/>
      <c r="AH38" s="444"/>
      <c r="AI38" s="444"/>
      <c r="AJ38" s="444"/>
      <c r="AK38" s="444"/>
      <c r="AL38" s="445"/>
      <c r="AM38" s="376"/>
      <c r="AO38" s="106"/>
      <c r="AP38" s="107"/>
      <c r="AQ38" s="107"/>
    </row>
    <row r="39" spans="1:44" ht="13.65" customHeight="1" x14ac:dyDescent="0.25">
      <c r="A39" s="46">
        <f>ROW()</f>
        <v>39</v>
      </c>
      <c r="B39" s="364"/>
      <c r="C39" s="365"/>
      <c r="D39" s="365"/>
      <c r="E39" s="366"/>
      <c r="F39" s="446" t="s">
        <v>1097</v>
      </c>
      <c r="G39" s="447"/>
      <c r="H39" s="447"/>
      <c r="I39" s="447"/>
      <c r="J39" s="447"/>
      <c r="K39" s="447"/>
      <c r="L39" s="447"/>
      <c r="M39" s="447"/>
      <c r="N39" s="447"/>
      <c r="O39" s="447"/>
      <c r="P39" s="447"/>
      <c r="Q39" s="447"/>
      <c r="R39" s="447"/>
      <c r="S39" s="447"/>
      <c r="T39" s="447"/>
      <c r="U39" s="441" t="s">
        <v>69</v>
      </c>
      <c r="V39" s="441"/>
      <c r="W39" s="441"/>
      <c r="X39" s="441"/>
      <c r="Y39" s="441"/>
      <c r="Z39" s="441"/>
      <c r="AA39" s="441"/>
      <c r="AB39" s="441"/>
      <c r="AC39" s="441"/>
      <c r="AD39" s="442"/>
      <c r="AE39" s="443"/>
      <c r="AF39" s="444"/>
      <c r="AG39" s="444"/>
      <c r="AH39" s="444"/>
      <c r="AI39" s="444"/>
      <c r="AJ39" s="444"/>
      <c r="AK39" s="444"/>
      <c r="AL39" s="445"/>
      <c r="AM39" s="376"/>
      <c r="AO39" s="110" t="s">
        <v>69</v>
      </c>
      <c r="AP39" s="117" t="s">
        <v>60</v>
      </c>
      <c r="AQ39" s="117" t="s">
        <v>61</v>
      </c>
    </row>
    <row r="40" spans="1:44" ht="13.65" customHeight="1" x14ac:dyDescent="0.25">
      <c r="A40" s="46">
        <f>ROW()</f>
        <v>40</v>
      </c>
      <c r="B40" s="565"/>
      <c r="C40" s="566"/>
      <c r="D40" s="566"/>
      <c r="E40" s="567"/>
      <c r="F40" s="446" t="s">
        <v>645</v>
      </c>
      <c r="G40" s="447"/>
      <c r="H40" s="447"/>
      <c r="I40" s="447"/>
      <c r="J40" s="447"/>
      <c r="K40" s="447"/>
      <c r="L40" s="447"/>
      <c r="M40" s="447"/>
      <c r="N40" s="447"/>
      <c r="O40" s="447"/>
      <c r="P40" s="447"/>
      <c r="Q40" s="447"/>
      <c r="R40" s="447"/>
      <c r="S40" s="447"/>
      <c r="T40" s="447"/>
      <c r="U40" s="441" t="s">
        <v>69</v>
      </c>
      <c r="V40" s="441"/>
      <c r="W40" s="441"/>
      <c r="X40" s="441"/>
      <c r="Y40" s="441"/>
      <c r="Z40" s="441"/>
      <c r="AA40" s="441"/>
      <c r="AB40" s="441"/>
      <c r="AC40" s="441"/>
      <c r="AD40" s="442"/>
      <c r="AE40" s="443"/>
      <c r="AF40" s="444"/>
      <c r="AG40" s="444"/>
      <c r="AH40" s="444"/>
      <c r="AI40" s="444"/>
      <c r="AJ40" s="444"/>
      <c r="AK40" s="444"/>
      <c r="AL40" s="445"/>
      <c r="AM40" s="376"/>
      <c r="AO40" s="110" t="s">
        <v>69</v>
      </c>
      <c r="AP40" s="117" t="s">
        <v>60</v>
      </c>
      <c r="AQ40" s="117" t="s">
        <v>61</v>
      </c>
    </row>
    <row r="41" spans="1:44" ht="13.65" customHeight="1" x14ac:dyDescent="0.25">
      <c r="A41" s="46">
        <f>ROW()</f>
        <v>41</v>
      </c>
      <c r="B41" s="619"/>
      <c r="C41" s="620"/>
      <c r="D41" s="620"/>
      <c r="E41" s="620"/>
      <c r="F41" s="465" t="s">
        <v>437</v>
      </c>
      <c r="G41" s="465"/>
      <c r="H41" s="465"/>
      <c r="I41" s="465"/>
      <c r="J41" s="465"/>
      <c r="K41" s="465"/>
      <c r="L41" s="465"/>
      <c r="M41" s="465"/>
      <c r="N41" s="465"/>
      <c r="O41" s="465"/>
      <c r="P41" s="465"/>
      <c r="Q41" s="465"/>
      <c r="R41" s="465"/>
      <c r="S41" s="465"/>
      <c r="T41" s="465"/>
      <c r="U41" s="465"/>
      <c r="V41" s="465"/>
      <c r="W41" s="465"/>
      <c r="X41" s="465"/>
      <c r="Y41" s="465"/>
      <c r="Z41" s="465"/>
      <c r="AA41" s="465"/>
      <c r="AB41" s="465"/>
      <c r="AC41" s="465"/>
      <c r="AD41" s="465"/>
      <c r="AE41" s="464"/>
      <c r="AF41" s="464"/>
      <c r="AG41" s="464"/>
      <c r="AH41" s="464"/>
      <c r="AI41" s="464"/>
      <c r="AJ41" s="464"/>
      <c r="AK41" s="464"/>
      <c r="AL41" s="529"/>
      <c r="AM41" s="376"/>
      <c r="AO41" s="108"/>
      <c r="AP41" s="108"/>
      <c r="AQ41" s="108"/>
      <c r="AR41" s="95"/>
    </row>
    <row r="42" spans="1:44" ht="13.65" customHeight="1" thickBot="1" x14ac:dyDescent="0.3">
      <c r="A42" s="46">
        <f>ROW()</f>
        <v>42</v>
      </c>
      <c r="B42" s="227"/>
      <c r="C42" s="228"/>
      <c r="D42" s="228"/>
      <c r="E42" s="228"/>
      <c r="F42" s="228"/>
      <c r="G42" s="73"/>
      <c r="H42" s="73"/>
      <c r="I42" s="73"/>
      <c r="J42" s="73"/>
      <c r="K42" s="229"/>
      <c r="L42" s="229"/>
      <c r="M42" s="229"/>
      <c r="N42" s="229"/>
      <c r="O42" s="73"/>
      <c r="P42" s="73"/>
      <c r="Q42" s="73"/>
      <c r="R42" s="73"/>
      <c r="S42" s="73"/>
      <c r="T42" s="73"/>
      <c r="U42" s="73"/>
      <c r="V42" s="79"/>
      <c r="W42" s="79"/>
      <c r="X42" s="79" t="s">
        <v>692</v>
      </c>
      <c r="Y42" s="79"/>
      <c r="Z42" s="79"/>
      <c r="AA42" s="73"/>
      <c r="AB42" s="73"/>
      <c r="AC42" s="73"/>
      <c r="AD42" s="73"/>
      <c r="AE42" s="73"/>
      <c r="AF42" s="73"/>
      <c r="AG42" s="73"/>
      <c r="AH42" s="73"/>
      <c r="AI42" s="73"/>
      <c r="AJ42" s="73"/>
      <c r="AK42" s="73"/>
      <c r="AL42" s="73"/>
      <c r="AM42" s="376"/>
      <c r="AO42" s="108"/>
      <c r="AP42" s="108"/>
      <c r="AQ42" s="108"/>
      <c r="AR42" s="152"/>
    </row>
    <row r="43" spans="1:44" ht="13.65" customHeight="1" thickTop="1" x14ac:dyDescent="0.25">
      <c r="A43" s="46">
        <f>ROW()</f>
        <v>43</v>
      </c>
      <c r="B43" s="227"/>
      <c r="C43" s="228"/>
      <c r="D43" s="73"/>
      <c r="E43" s="73"/>
      <c r="F43" s="73"/>
      <c r="G43" s="73"/>
      <c r="H43" s="73"/>
      <c r="I43" s="73"/>
      <c r="J43" s="73"/>
      <c r="K43" s="230"/>
      <c r="L43" s="230"/>
      <c r="M43" s="230"/>
      <c r="N43" s="230"/>
      <c r="O43" s="230"/>
      <c r="P43" s="230"/>
      <c r="Q43" s="230"/>
      <c r="R43" s="230"/>
      <c r="S43" s="230"/>
      <c r="T43" s="230"/>
      <c r="U43" s="73"/>
      <c r="V43" s="73"/>
      <c r="W43" s="79"/>
      <c r="X43" s="79"/>
      <c r="Y43" s="79"/>
      <c r="Z43" s="79"/>
      <c r="AA43" s="73"/>
      <c r="AB43" s="73"/>
      <c r="AC43" s="73"/>
      <c r="AD43" s="73"/>
      <c r="AE43" s="231"/>
      <c r="AF43" s="245">
        <v>1</v>
      </c>
      <c r="AG43" s="654" t="str">
        <f>IFERROR(AG49+AG46,"Error")</f>
        <v>Error</v>
      </c>
      <c r="AH43" s="654"/>
      <c r="AI43" s="654"/>
      <c r="AJ43" s="654"/>
      <c r="AK43" s="654" t="str">
        <f>IF(units="Select","",AR14)</f>
        <v/>
      </c>
      <c r="AL43" s="657"/>
      <c r="AM43" s="376"/>
      <c r="AO43" s="108"/>
      <c r="AP43" s="108"/>
      <c r="AQ43" s="108"/>
      <c r="AR43" s="95"/>
    </row>
    <row r="44" spans="1:44" ht="13.65" customHeight="1" x14ac:dyDescent="0.25">
      <c r="A44" s="46">
        <f>ROW()</f>
        <v>44</v>
      </c>
      <c r="B44" s="227"/>
      <c r="C44" s="228"/>
      <c r="D44" s="73"/>
      <c r="E44" s="73"/>
      <c r="F44" s="73"/>
      <c r="G44" s="73"/>
      <c r="H44" s="73"/>
      <c r="I44" s="73"/>
      <c r="J44" s="73"/>
      <c r="K44" s="73"/>
      <c r="L44" s="73"/>
      <c r="M44" s="73"/>
      <c r="N44" s="73"/>
      <c r="O44" s="73"/>
      <c r="P44" s="73"/>
      <c r="Q44" s="73"/>
      <c r="R44" s="73"/>
      <c r="S44" s="73"/>
      <c r="T44" s="73"/>
      <c r="U44" s="73"/>
      <c r="V44" s="73"/>
      <c r="W44" s="73"/>
      <c r="X44" s="79"/>
      <c r="Y44" s="79"/>
      <c r="Z44" s="79"/>
      <c r="AA44" s="73"/>
      <c r="AB44" s="73"/>
      <c r="AC44" s="73"/>
      <c r="AD44" s="73"/>
      <c r="AE44" s="231"/>
      <c r="AF44" s="231"/>
      <c r="AG44" s="73"/>
      <c r="AH44" s="73"/>
      <c r="AI44" s="73"/>
      <c r="AJ44" s="73"/>
      <c r="AK44" s="73"/>
      <c r="AL44" s="73"/>
      <c r="AM44" s="376"/>
      <c r="AO44" s="108"/>
      <c r="AP44" s="108"/>
      <c r="AQ44" s="108"/>
      <c r="AR44" s="95"/>
    </row>
    <row r="45" spans="1:44" ht="13.65" customHeight="1" x14ac:dyDescent="0.25">
      <c r="A45" s="46">
        <f>ROW()</f>
        <v>45</v>
      </c>
      <c r="B45" s="227"/>
      <c r="C45" s="228"/>
      <c r="D45" s="73"/>
      <c r="E45" s="73"/>
      <c r="F45" s="73"/>
      <c r="G45" s="73"/>
      <c r="H45" s="73"/>
      <c r="I45" s="73"/>
      <c r="J45" s="73"/>
      <c r="K45" s="73"/>
      <c r="L45" s="73"/>
      <c r="M45" s="73"/>
      <c r="N45" s="73"/>
      <c r="O45" s="73"/>
      <c r="P45" s="73"/>
      <c r="Q45" s="73"/>
      <c r="R45" s="73"/>
      <c r="S45" s="73"/>
      <c r="T45" s="73"/>
      <c r="U45" s="73"/>
      <c r="V45" s="54"/>
      <c r="W45" s="73"/>
      <c r="X45" s="215" t="s">
        <v>693</v>
      </c>
      <c r="Y45" s="54"/>
      <c r="Z45" s="54"/>
      <c r="AA45" s="54"/>
      <c r="AB45" s="54"/>
      <c r="AC45" s="54"/>
      <c r="AD45" s="54"/>
      <c r="AE45" s="54"/>
      <c r="AF45" s="54"/>
      <c r="AG45" s="54"/>
      <c r="AH45" s="54"/>
      <c r="AI45" s="54"/>
      <c r="AJ45" s="54"/>
      <c r="AK45" s="54"/>
      <c r="AL45" s="54"/>
      <c r="AM45" s="376"/>
      <c r="AO45" s="108"/>
      <c r="AP45" s="108"/>
      <c r="AQ45" s="108"/>
      <c r="AR45" s="95"/>
    </row>
    <row r="46" spans="1:44" ht="13.65" customHeight="1" thickBot="1" x14ac:dyDescent="0.3">
      <c r="A46" s="46">
        <f>ROW()</f>
        <v>46</v>
      </c>
      <c r="B46" s="227"/>
      <c r="C46" s="228"/>
      <c r="D46" s="73"/>
      <c r="E46" s="73"/>
      <c r="F46" s="73"/>
      <c r="G46" s="73"/>
      <c r="H46" s="73"/>
      <c r="I46" s="73"/>
      <c r="J46" s="73"/>
      <c r="K46" s="229"/>
      <c r="L46" s="229"/>
      <c r="M46" s="73"/>
      <c r="N46" s="73"/>
      <c r="O46" s="73"/>
      <c r="P46" s="73"/>
      <c r="Q46" s="73"/>
      <c r="R46" s="229"/>
      <c r="S46" s="229"/>
      <c r="T46" s="229"/>
      <c r="U46" s="73"/>
      <c r="V46" s="73"/>
      <c r="W46" s="73"/>
      <c r="X46" s="79"/>
      <c r="Y46" s="79"/>
      <c r="Z46" s="79"/>
      <c r="AA46" s="73"/>
      <c r="AB46" s="73"/>
      <c r="AC46" s="73"/>
      <c r="AD46" s="73"/>
      <c r="AE46" s="231"/>
      <c r="AF46" s="245" t="s">
        <v>915</v>
      </c>
      <c r="AG46" s="655" t="s">
        <v>429</v>
      </c>
      <c r="AH46" s="655"/>
      <c r="AI46" s="655"/>
      <c r="AJ46" s="655"/>
      <c r="AK46" s="658" t="str">
        <f>IF(units="Select","",AR14)</f>
        <v/>
      </c>
      <c r="AL46" s="659"/>
      <c r="AM46" s="376"/>
      <c r="AO46" s="108"/>
      <c r="AP46" s="108"/>
      <c r="AQ46" s="108"/>
      <c r="AR46" s="95"/>
    </row>
    <row r="47" spans="1:44" ht="13.65" customHeight="1" thickTop="1" x14ac:dyDescent="0.25">
      <c r="A47" s="46">
        <f>ROW()</f>
        <v>47</v>
      </c>
      <c r="B47" s="227"/>
      <c r="C47" s="228"/>
      <c r="D47" s="73"/>
      <c r="E47" s="73"/>
      <c r="F47" s="73"/>
      <c r="G47" s="73"/>
      <c r="H47" s="73"/>
      <c r="I47" s="73"/>
      <c r="J47" s="73"/>
      <c r="K47" s="73"/>
      <c r="L47" s="73"/>
      <c r="M47" s="232"/>
      <c r="N47" s="73"/>
      <c r="O47" s="73"/>
      <c r="P47" s="73"/>
      <c r="Q47" s="73"/>
      <c r="R47" s="233"/>
      <c r="S47" s="73"/>
      <c r="T47" s="73"/>
      <c r="U47" s="73"/>
      <c r="V47" s="73"/>
      <c r="W47" s="73"/>
      <c r="X47" s="73"/>
      <c r="Y47" s="79"/>
      <c r="Z47" s="79"/>
      <c r="AA47" s="73"/>
      <c r="AB47" s="73"/>
      <c r="AC47" s="73"/>
      <c r="AD47" s="73"/>
      <c r="AE47" s="73"/>
      <c r="AF47" s="73"/>
      <c r="AG47" s="73"/>
      <c r="AH47" s="73"/>
      <c r="AI47" s="73"/>
      <c r="AJ47" s="73"/>
      <c r="AK47" s="73"/>
      <c r="AL47" s="73"/>
      <c r="AM47" s="376"/>
      <c r="AO47" s="108"/>
      <c r="AP47" s="108"/>
      <c r="AQ47" s="108"/>
      <c r="AR47" s="95"/>
    </row>
    <row r="48" spans="1:44" ht="13.65" customHeight="1" x14ac:dyDescent="0.25">
      <c r="A48" s="46">
        <f>ROW()</f>
        <v>48</v>
      </c>
      <c r="B48" s="227"/>
      <c r="C48" s="228"/>
      <c r="D48" s="73"/>
      <c r="E48" s="73"/>
      <c r="F48" s="73"/>
      <c r="G48" s="73"/>
      <c r="H48" s="73"/>
      <c r="I48" s="73"/>
      <c r="J48" s="73"/>
      <c r="K48" s="73"/>
      <c r="L48" s="73"/>
      <c r="M48" s="234"/>
      <c r="N48" s="73"/>
      <c r="O48" s="73"/>
      <c r="P48" s="73"/>
      <c r="Q48" s="73"/>
      <c r="R48" s="233"/>
      <c r="S48" s="73"/>
      <c r="T48" s="73"/>
      <c r="U48" s="73"/>
      <c r="V48" s="73"/>
      <c r="W48" s="73"/>
      <c r="X48" s="73" t="s">
        <v>695</v>
      </c>
      <c r="Y48" s="79"/>
      <c r="Z48" s="79"/>
      <c r="AA48" s="73"/>
      <c r="AB48" s="73"/>
      <c r="AC48" s="73"/>
      <c r="AD48" s="73"/>
      <c r="AE48" s="73"/>
      <c r="AF48" s="73"/>
      <c r="AG48" s="73"/>
      <c r="AH48" s="73"/>
      <c r="AI48" s="73"/>
      <c r="AJ48" s="73"/>
      <c r="AK48" s="73"/>
      <c r="AL48" s="73"/>
      <c r="AM48" s="376"/>
      <c r="AO48" s="108"/>
      <c r="AP48" s="108"/>
      <c r="AQ48" s="108"/>
      <c r="AR48" s="95"/>
    </row>
    <row r="49" spans="1:44" ht="13.65" customHeight="1" x14ac:dyDescent="0.25">
      <c r="A49" s="46">
        <f>ROW()</f>
        <v>49</v>
      </c>
      <c r="B49" s="227"/>
      <c r="C49" s="228"/>
      <c r="D49" s="73"/>
      <c r="E49" s="73"/>
      <c r="F49" s="73"/>
      <c r="G49" s="73"/>
      <c r="H49" s="73"/>
      <c r="I49" s="73"/>
      <c r="J49" s="73"/>
      <c r="K49" s="73"/>
      <c r="L49" s="73"/>
      <c r="M49" s="234"/>
      <c r="N49" s="73"/>
      <c r="O49" s="73"/>
      <c r="P49" s="73"/>
      <c r="Q49" s="73"/>
      <c r="R49" s="233"/>
      <c r="S49" s="73"/>
      <c r="T49" s="73"/>
      <c r="U49" s="73"/>
      <c r="V49" s="73"/>
      <c r="W49" s="73"/>
      <c r="X49" s="79"/>
      <c r="Y49" s="79"/>
      <c r="Z49" s="79"/>
      <c r="AA49" s="73"/>
      <c r="AB49" s="73"/>
      <c r="AC49" s="73"/>
      <c r="AD49" s="73"/>
      <c r="AE49" s="231"/>
      <c r="AF49" s="245">
        <v>2</v>
      </c>
      <c r="AG49" s="656" t="s">
        <v>429</v>
      </c>
      <c r="AH49" s="656"/>
      <c r="AI49" s="656"/>
      <c r="AJ49" s="656"/>
      <c r="AK49" s="654" t="str">
        <f>IF(units="Select","",AR14)</f>
        <v/>
      </c>
      <c r="AL49" s="657"/>
      <c r="AM49" s="376"/>
      <c r="AO49" s="108"/>
      <c r="AP49" s="108"/>
      <c r="AQ49" s="108"/>
      <c r="AR49" s="95"/>
    </row>
    <row r="50" spans="1:44" ht="13.65" customHeight="1" x14ac:dyDescent="0.25">
      <c r="A50" s="46">
        <f>ROW()</f>
        <v>50</v>
      </c>
      <c r="B50" s="227"/>
      <c r="C50" s="228"/>
      <c r="D50" s="228"/>
      <c r="E50" s="228"/>
      <c r="F50" s="228"/>
      <c r="G50" s="228"/>
      <c r="H50" s="228"/>
      <c r="I50" s="228"/>
      <c r="J50" s="228"/>
      <c r="K50" s="73"/>
      <c r="L50" s="73"/>
      <c r="M50" s="234"/>
      <c r="N50" s="73"/>
      <c r="O50" s="73"/>
      <c r="P50" s="73"/>
      <c r="Q50" s="73"/>
      <c r="R50" s="233"/>
      <c r="S50" s="73"/>
      <c r="T50" s="73"/>
      <c r="U50" s="73"/>
      <c r="V50" s="73"/>
      <c r="W50" s="73"/>
      <c r="X50" s="73"/>
      <c r="Y50" s="79"/>
      <c r="Z50" s="79"/>
      <c r="AA50" s="73"/>
      <c r="AB50" s="73"/>
      <c r="AC50" s="73"/>
      <c r="AD50" s="73"/>
      <c r="AE50" s="73"/>
      <c r="AF50" s="73"/>
      <c r="AG50" s="73"/>
      <c r="AH50" s="73"/>
      <c r="AI50" s="73"/>
      <c r="AJ50" s="73"/>
      <c r="AK50" s="73"/>
      <c r="AL50" s="73"/>
      <c r="AM50" s="376"/>
      <c r="AO50" s="108"/>
      <c r="AP50" s="108"/>
      <c r="AQ50" s="108"/>
      <c r="AR50" s="95"/>
    </row>
    <row r="51" spans="1:44" ht="13.65" customHeight="1" x14ac:dyDescent="0.25">
      <c r="A51" s="46">
        <f>ROW()</f>
        <v>51</v>
      </c>
      <c r="B51" s="228" t="s">
        <v>699</v>
      </c>
      <c r="C51" s="235"/>
      <c r="D51" s="235"/>
      <c r="E51" s="235"/>
      <c r="F51" s="235"/>
      <c r="G51" s="235"/>
      <c r="H51" s="235"/>
      <c r="I51" s="235"/>
      <c r="J51" s="73"/>
      <c r="K51" s="73"/>
      <c r="L51" s="73"/>
      <c r="M51" s="234"/>
      <c r="N51" s="73"/>
      <c r="O51" s="73"/>
      <c r="P51" s="73"/>
      <c r="Q51" s="73"/>
      <c r="R51" s="233"/>
      <c r="S51" s="73"/>
      <c r="T51" s="73"/>
      <c r="U51" s="73"/>
      <c r="V51" s="73"/>
      <c r="W51" s="73"/>
      <c r="X51" s="73" t="s">
        <v>696</v>
      </c>
      <c r="Y51" s="79"/>
      <c r="Z51" s="79"/>
      <c r="AA51" s="73"/>
      <c r="AB51" s="73"/>
      <c r="AC51" s="73"/>
      <c r="AD51" s="73"/>
      <c r="AE51" s="73"/>
      <c r="AF51" s="73"/>
      <c r="AG51" s="73"/>
      <c r="AH51" s="73"/>
      <c r="AI51" s="73"/>
      <c r="AJ51" s="73"/>
      <c r="AK51" s="73"/>
      <c r="AL51" s="73"/>
      <c r="AM51" s="376"/>
      <c r="AO51" s="108"/>
      <c r="AP51" s="108"/>
      <c r="AQ51" s="108"/>
      <c r="AR51" s="95"/>
    </row>
    <row r="52" spans="1:44" ht="13.65" customHeight="1" x14ac:dyDescent="0.25">
      <c r="A52" s="46">
        <f>ROW()</f>
        <v>52</v>
      </c>
      <c r="B52" s="227"/>
      <c r="C52" s="339" t="s">
        <v>974</v>
      </c>
      <c r="D52" s="655" t="s">
        <v>429</v>
      </c>
      <c r="E52" s="655"/>
      <c r="F52" s="655"/>
      <c r="G52" s="655"/>
      <c r="H52" s="654" t="str">
        <f>IF(units="Select","",AR14)</f>
        <v/>
      </c>
      <c r="I52" s="654"/>
      <c r="J52" s="73"/>
      <c r="K52" s="73"/>
      <c r="L52" s="73"/>
      <c r="M52" s="234"/>
      <c r="N52" s="73"/>
      <c r="O52" s="215"/>
      <c r="P52" s="215"/>
      <c r="Q52" s="215"/>
      <c r="R52" s="236"/>
      <c r="S52" s="215"/>
      <c r="T52" s="215"/>
      <c r="U52" s="215"/>
      <c r="V52" s="215"/>
      <c r="W52" s="40"/>
      <c r="X52" s="79"/>
      <c r="Y52" s="79"/>
      <c r="Z52" s="79"/>
      <c r="AA52" s="73"/>
      <c r="AB52" s="73"/>
      <c r="AC52" s="73"/>
      <c r="AD52" s="73"/>
      <c r="AE52" s="231"/>
      <c r="AF52" s="245" t="s">
        <v>694</v>
      </c>
      <c r="AG52" s="654" t="str">
        <f>IFERROR(AG49-AG54,"Error")</f>
        <v>Error</v>
      </c>
      <c r="AH52" s="654"/>
      <c r="AI52" s="654"/>
      <c r="AJ52" s="654"/>
      <c r="AK52" s="654" t="str">
        <f>IF(units="Select","",AR14)</f>
        <v/>
      </c>
      <c r="AL52" s="657"/>
      <c r="AM52" s="376"/>
      <c r="AO52" s="108"/>
      <c r="AP52" s="108"/>
      <c r="AQ52" s="108"/>
    </row>
    <row r="53" spans="1:44" ht="13.65" customHeight="1" x14ac:dyDescent="0.25">
      <c r="A53" s="46">
        <f>ROW()</f>
        <v>53</v>
      </c>
      <c r="B53" s="227"/>
      <c r="C53" s="228"/>
      <c r="D53" s="73"/>
      <c r="E53" s="73"/>
      <c r="F53" s="73"/>
      <c r="G53" s="73"/>
      <c r="H53" s="73"/>
      <c r="I53" s="73"/>
      <c r="J53" s="73"/>
      <c r="K53" s="73"/>
      <c r="L53" s="73"/>
      <c r="M53" s="234"/>
      <c r="N53" s="73"/>
      <c r="O53" s="73"/>
      <c r="P53" s="73"/>
      <c r="Q53" s="73"/>
      <c r="R53" s="237"/>
      <c r="S53" s="73"/>
      <c r="T53" s="73"/>
      <c r="U53" s="238"/>
      <c r="V53" s="73"/>
      <c r="W53" s="73"/>
      <c r="X53" s="73"/>
      <c r="Y53" s="79"/>
      <c r="Z53" s="79"/>
      <c r="AA53" s="73"/>
      <c r="AB53" s="73"/>
      <c r="AC53" s="73"/>
      <c r="AD53" s="73"/>
      <c r="AE53" s="231"/>
      <c r="AF53" s="245"/>
      <c r="AG53" s="73"/>
      <c r="AH53" s="73"/>
      <c r="AI53" s="73"/>
      <c r="AJ53" s="73"/>
      <c r="AK53" s="73"/>
      <c r="AL53" s="240"/>
      <c r="AM53" s="376"/>
      <c r="AO53" s="108"/>
      <c r="AP53" s="108"/>
      <c r="AQ53" s="108"/>
    </row>
    <row r="54" spans="1:44" ht="13.65" customHeight="1" x14ac:dyDescent="0.25">
      <c r="A54" s="46">
        <f>ROW()</f>
        <v>54</v>
      </c>
      <c r="B54" s="73" t="s">
        <v>701</v>
      </c>
      <c r="C54" s="228"/>
      <c r="D54" s="73"/>
      <c r="E54" s="73"/>
      <c r="F54" s="73"/>
      <c r="G54" s="73"/>
      <c r="H54" s="73"/>
      <c r="I54" s="73"/>
      <c r="J54" s="73"/>
      <c r="K54" s="73"/>
      <c r="L54" s="73"/>
      <c r="M54" s="234"/>
      <c r="N54" s="73"/>
      <c r="O54" s="73"/>
      <c r="P54" s="73"/>
      <c r="Q54" s="73"/>
      <c r="R54" s="239"/>
      <c r="S54" s="73"/>
      <c r="T54" s="73"/>
      <c r="U54" s="106"/>
      <c r="V54" s="73"/>
      <c r="W54" s="73"/>
      <c r="X54" s="73" t="s">
        <v>698</v>
      </c>
      <c r="Y54" s="79"/>
      <c r="Z54" s="79"/>
      <c r="AA54" s="73"/>
      <c r="AB54" s="73"/>
      <c r="AC54" s="73"/>
      <c r="AD54" s="73"/>
      <c r="AE54" s="231"/>
      <c r="AF54" s="245">
        <v>3</v>
      </c>
      <c r="AG54" s="656" t="s">
        <v>429</v>
      </c>
      <c r="AH54" s="656"/>
      <c r="AI54" s="656"/>
      <c r="AJ54" s="656"/>
      <c r="AK54" s="654" t="str">
        <f>IF(units="Select","",AR14)</f>
        <v/>
      </c>
      <c r="AL54" s="657"/>
      <c r="AM54" s="376"/>
      <c r="AO54" s="108"/>
      <c r="AP54" s="108"/>
    </row>
    <row r="55" spans="1:44" ht="13.65" customHeight="1" x14ac:dyDescent="0.25">
      <c r="A55" s="46">
        <f>ROW()</f>
        <v>55</v>
      </c>
      <c r="B55" s="227"/>
      <c r="C55" s="339" t="s">
        <v>975</v>
      </c>
      <c r="D55" s="656" t="s">
        <v>429</v>
      </c>
      <c r="E55" s="656"/>
      <c r="F55" s="656"/>
      <c r="G55" s="656"/>
      <c r="H55" s="654" t="str">
        <f>IF(units="Select","",AR14)</f>
        <v/>
      </c>
      <c r="I55" s="654"/>
      <c r="J55" s="73"/>
      <c r="K55" s="73"/>
      <c r="L55" s="73"/>
      <c r="M55" s="234"/>
      <c r="N55" s="73"/>
      <c r="O55" s="73"/>
      <c r="P55" s="73"/>
      <c r="Q55" s="73"/>
      <c r="R55" s="239"/>
      <c r="S55" s="73"/>
      <c r="T55" s="73"/>
      <c r="U55" s="106"/>
      <c r="V55" s="73"/>
      <c r="W55" s="73"/>
      <c r="X55" s="73"/>
      <c r="Y55" s="79"/>
      <c r="Z55" s="79"/>
      <c r="AA55" s="73"/>
      <c r="AB55" s="73"/>
      <c r="AC55" s="73"/>
      <c r="AD55" s="73"/>
      <c r="AE55" s="231"/>
      <c r="AF55" s="231"/>
      <c r="AG55" s="73"/>
      <c r="AH55" s="73"/>
      <c r="AI55" s="73"/>
      <c r="AJ55" s="73"/>
      <c r="AK55" s="73"/>
      <c r="AL55" s="73"/>
      <c r="AM55" s="376"/>
      <c r="AO55" s="108"/>
      <c r="AP55" s="108"/>
    </row>
    <row r="56" spans="1:44" ht="13.65" customHeight="1" x14ac:dyDescent="0.25">
      <c r="A56" s="46">
        <f>ROW()</f>
        <v>56</v>
      </c>
      <c r="B56" s="228"/>
      <c r="C56" s="228"/>
      <c r="D56" s="73"/>
      <c r="E56" s="73"/>
      <c r="F56" s="73"/>
      <c r="G56" s="73"/>
      <c r="H56" s="73"/>
      <c r="I56" s="73"/>
      <c r="J56" s="73"/>
      <c r="K56" s="73"/>
      <c r="L56" s="73"/>
      <c r="M56" s="234"/>
      <c r="N56" s="73"/>
      <c r="O56" s="73"/>
      <c r="P56" s="73"/>
      <c r="Q56" s="73"/>
      <c r="R56" s="239"/>
      <c r="S56" s="73"/>
      <c r="T56" s="73"/>
      <c r="U56" s="106"/>
      <c r="V56" s="73"/>
      <c r="W56" s="73"/>
      <c r="X56" s="79"/>
      <c r="Y56" s="79"/>
      <c r="Z56" s="79"/>
      <c r="AA56" s="73"/>
      <c r="AB56" s="73"/>
      <c r="AC56" s="73"/>
      <c r="AD56" s="73"/>
      <c r="AE56" s="73"/>
      <c r="AF56" s="73"/>
      <c r="AG56" s="73"/>
      <c r="AH56" s="73"/>
      <c r="AI56" s="73"/>
      <c r="AJ56" s="73"/>
      <c r="AK56" s="73"/>
      <c r="AL56" s="240"/>
      <c r="AM56" s="376"/>
      <c r="AO56" s="108"/>
      <c r="AP56" s="108"/>
    </row>
    <row r="57" spans="1:44" ht="13.65" customHeight="1" x14ac:dyDescent="0.25">
      <c r="A57" s="46">
        <f>ROW()</f>
        <v>57</v>
      </c>
      <c r="B57" s="227"/>
      <c r="C57" s="246"/>
      <c r="D57" s="73"/>
      <c r="E57" s="73"/>
      <c r="F57" s="73"/>
      <c r="G57" s="73"/>
      <c r="H57" s="73"/>
      <c r="I57" s="73"/>
      <c r="J57" s="73"/>
      <c r="K57" s="73"/>
      <c r="L57" s="73"/>
      <c r="M57" s="234"/>
      <c r="N57" s="73"/>
      <c r="O57" s="73"/>
      <c r="P57" s="73"/>
      <c r="Q57" s="73"/>
      <c r="R57" s="241"/>
      <c r="S57" s="73"/>
      <c r="T57" s="73"/>
      <c r="U57" s="242"/>
      <c r="V57" s="228"/>
      <c r="W57" s="228"/>
      <c r="X57" s="73" t="s">
        <v>700</v>
      </c>
      <c r="Y57" s="79"/>
      <c r="Z57" s="79"/>
      <c r="AA57" s="73"/>
      <c r="AB57" s="73"/>
      <c r="AC57" s="73"/>
      <c r="AD57" s="73"/>
      <c r="AE57" s="231"/>
      <c r="AF57" s="245" t="s">
        <v>697</v>
      </c>
      <c r="AG57" s="655" t="s">
        <v>429</v>
      </c>
      <c r="AH57" s="655"/>
      <c r="AI57" s="655"/>
      <c r="AJ57" s="655"/>
      <c r="AK57" s="654" t="str">
        <f>IF(units="Select","",AR14)</f>
        <v/>
      </c>
      <c r="AL57" s="657"/>
      <c r="AM57" s="376"/>
      <c r="AO57" s="108"/>
      <c r="AP57" s="108"/>
    </row>
    <row r="58" spans="1:44" ht="13.65" customHeight="1" x14ac:dyDescent="0.25">
      <c r="A58" s="46">
        <f>ROW()</f>
        <v>58</v>
      </c>
      <c r="B58" s="227"/>
      <c r="C58" s="228"/>
      <c r="D58" s="73"/>
      <c r="E58" s="73"/>
      <c r="F58" s="73"/>
      <c r="G58" s="73"/>
      <c r="H58" s="73"/>
      <c r="I58" s="73"/>
      <c r="J58" s="73"/>
      <c r="K58" s="73"/>
      <c r="L58" s="73"/>
      <c r="M58" s="234"/>
      <c r="N58" s="73"/>
      <c r="O58" s="73"/>
      <c r="P58" s="73"/>
      <c r="Q58" s="234"/>
      <c r="R58" s="242"/>
      <c r="S58" s="73"/>
      <c r="T58" s="73"/>
      <c r="U58" s="242"/>
      <c r="V58" s="73"/>
      <c r="W58" s="73"/>
      <c r="X58" s="79"/>
      <c r="Y58" s="79"/>
      <c r="Z58" s="79"/>
      <c r="AA58" s="73"/>
      <c r="AB58" s="73"/>
      <c r="AC58" s="73"/>
      <c r="AD58" s="73"/>
      <c r="AE58" s="73"/>
      <c r="AF58" s="73"/>
      <c r="AG58" s="73"/>
      <c r="AH58" s="73"/>
      <c r="AI58" s="73"/>
      <c r="AJ58" s="73"/>
      <c r="AK58" s="73"/>
      <c r="AL58" s="240"/>
      <c r="AM58" s="376"/>
      <c r="AO58" s="108"/>
      <c r="AP58" s="108"/>
    </row>
    <row r="59" spans="1:44" ht="13.65" customHeight="1" x14ac:dyDescent="0.25">
      <c r="A59" s="46">
        <f>ROW()</f>
        <v>59</v>
      </c>
      <c r="B59" s="73"/>
      <c r="C59" s="228"/>
      <c r="D59" s="73"/>
      <c r="E59" s="73"/>
      <c r="F59" s="73"/>
      <c r="G59" s="73"/>
      <c r="H59" s="73"/>
      <c r="I59" s="73"/>
      <c r="J59" s="73"/>
      <c r="K59" s="73"/>
      <c r="L59" s="73"/>
      <c r="M59" s="234"/>
      <c r="N59" s="73"/>
      <c r="O59" s="73"/>
      <c r="P59" s="73"/>
      <c r="Q59" s="234"/>
      <c r="R59" s="242"/>
      <c r="S59" s="73"/>
      <c r="T59" s="73"/>
      <c r="U59" s="242"/>
      <c r="V59" s="228"/>
      <c r="W59" s="228"/>
      <c r="X59" s="228"/>
      <c r="Y59" s="79"/>
      <c r="Z59" s="79"/>
      <c r="AA59" s="73"/>
      <c r="AB59" s="73"/>
      <c r="AC59" s="73"/>
      <c r="AD59" s="73"/>
      <c r="AE59" s="73"/>
      <c r="AF59" s="73"/>
      <c r="AG59" s="73"/>
      <c r="AH59" s="73"/>
      <c r="AI59" s="73"/>
      <c r="AJ59" s="73"/>
      <c r="AK59" s="73"/>
      <c r="AL59" s="240"/>
      <c r="AM59" s="376"/>
      <c r="AO59" s="108"/>
      <c r="AP59" s="108"/>
    </row>
    <row r="60" spans="1:44" ht="13.65" customHeight="1" thickBot="1" x14ac:dyDescent="0.3">
      <c r="A60" s="46">
        <f>ROW()</f>
        <v>60</v>
      </c>
      <c r="B60" s="227"/>
      <c r="C60" s="246"/>
      <c r="D60" s="73"/>
      <c r="E60" s="73"/>
      <c r="F60" s="73"/>
      <c r="G60" s="73"/>
      <c r="H60" s="73"/>
      <c r="I60" s="73"/>
      <c r="J60" s="73"/>
      <c r="K60" s="73"/>
      <c r="L60" s="73"/>
      <c r="M60" s="234"/>
      <c r="N60" s="229"/>
      <c r="O60" s="229"/>
      <c r="P60" s="229"/>
      <c r="Q60" s="243"/>
      <c r="R60" s="242"/>
      <c r="S60" s="73"/>
      <c r="T60" s="73"/>
      <c r="U60" s="242"/>
      <c r="V60" s="73"/>
      <c r="W60" s="73"/>
      <c r="X60" s="79"/>
      <c r="Y60" s="79"/>
      <c r="Z60" s="79"/>
      <c r="AA60" s="73"/>
      <c r="AB60" s="73"/>
      <c r="AC60" s="73"/>
      <c r="AD60" s="73"/>
      <c r="AE60" s="73"/>
      <c r="AF60" s="73"/>
      <c r="AG60" s="73"/>
      <c r="AH60" s="73"/>
      <c r="AI60" s="73"/>
      <c r="AJ60" s="73"/>
      <c r="AK60" s="73"/>
      <c r="AL60" s="73"/>
      <c r="AM60" s="376"/>
      <c r="AO60" s="108"/>
      <c r="AP60" s="108"/>
    </row>
    <row r="61" spans="1:44" ht="13.65" customHeight="1" thickTop="1" x14ac:dyDescent="0.25">
      <c r="A61" s="46">
        <f>ROW()</f>
        <v>61</v>
      </c>
      <c r="B61" s="227"/>
      <c r="C61" s="228"/>
      <c r="D61" s="228"/>
      <c r="E61" s="228"/>
      <c r="F61" s="228"/>
      <c r="G61" s="73"/>
      <c r="H61" s="73"/>
      <c r="I61" s="73"/>
      <c r="J61" s="73"/>
      <c r="K61" s="73"/>
      <c r="L61" s="73"/>
      <c r="M61" s="73"/>
      <c r="N61" s="73"/>
      <c r="O61" s="54"/>
      <c r="P61" s="73"/>
      <c r="Q61" s="73"/>
      <c r="R61" s="73"/>
      <c r="S61" s="73"/>
      <c r="T61" s="73"/>
      <c r="U61" s="242"/>
      <c r="V61" s="73"/>
      <c r="W61" s="73"/>
      <c r="X61" s="79"/>
      <c r="Y61" s="79"/>
      <c r="Z61" s="79"/>
      <c r="AA61" s="73"/>
      <c r="AB61" s="73"/>
      <c r="AC61" s="73"/>
      <c r="AD61" s="73"/>
      <c r="AE61" s="73"/>
      <c r="AF61" s="73"/>
      <c r="AG61" s="73"/>
      <c r="AH61" s="73"/>
      <c r="AI61" s="73"/>
      <c r="AJ61" s="73"/>
      <c r="AK61" s="73"/>
      <c r="AL61" s="73"/>
      <c r="AM61" s="376"/>
      <c r="AO61" s="108"/>
      <c r="AP61" s="108"/>
    </row>
    <row r="62" spans="1:44" ht="13.65" customHeight="1" thickBot="1" x14ac:dyDescent="0.3">
      <c r="A62" s="46">
        <f>ROW()</f>
        <v>62</v>
      </c>
      <c r="B62" s="227"/>
      <c r="C62" s="228"/>
      <c r="D62" s="228"/>
      <c r="E62" s="228"/>
      <c r="F62" s="228"/>
      <c r="G62" s="73"/>
      <c r="H62" s="73"/>
      <c r="I62" s="73"/>
      <c r="J62" s="73"/>
      <c r="K62" s="73"/>
      <c r="L62" s="73"/>
      <c r="M62" s="73"/>
      <c r="N62" s="73" t="s">
        <v>702</v>
      </c>
      <c r="O62" s="54"/>
      <c r="P62" s="73"/>
      <c r="Q62" s="73"/>
      <c r="R62" s="73"/>
      <c r="S62" s="244" t="s">
        <v>703</v>
      </c>
      <c r="T62" s="656" t="s">
        <v>429</v>
      </c>
      <c r="U62" s="656"/>
      <c r="V62" s="656"/>
      <c r="W62" s="656"/>
      <c r="X62" s="654" t="str">
        <f>IF(units="Select","",AR14)</f>
        <v/>
      </c>
      <c r="Y62" s="654"/>
      <c r="Z62" s="79"/>
      <c r="AA62" s="73"/>
      <c r="AB62" s="73"/>
      <c r="AC62" s="73"/>
      <c r="AD62" s="73"/>
      <c r="AE62" s="73"/>
      <c r="AF62" s="73"/>
      <c r="AG62" s="73"/>
      <c r="AH62" s="73"/>
      <c r="AI62" s="73"/>
      <c r="AJ62" s="73"/>
      <c r="AK62" s="73"/>
      <c r="AL62" s="73"/>
      <c r="AM62" s="376"/>
      <c r="AO62" s="108"/>
      <c r="AP62" s="108"/>
    </row>
    <row r="63" spans="1:44" ht="27" customHeight="1" thickBot="1" x14ac:dyDescent="0.3">
      <c r="A63" s="63"/>
      <c r="B63" s="483" t="s">
        <v>12</v>
      </c>
      <c r="C63" s="483"/>
      <c r="D63" s="483"/>
      <c r="E63" s="483"/>
      <c r="F63" s="483"/>
      <c r="G63" s="483"/>
      <c r="H63" s="483"/>
      <c r="I63" s="483"/>
      <c r="J63" s="483"/>
      <c r="K63" s="489" t="str">
        <f>document_number</f>
        <v>Insert Project Document Number</v>
      </c>
      <c r="L63" s="489"/>
      <c r="M63" s="489"/>
      <c r="N63" s="489"/>
      <c r="O63" s="489"/>
      <c r="P63" s="489"/>
      <c r="Q63" s="489"/>
      <c r="R63" s="489"/>
      <c r="S63" s="489"/>
      <c r="T63" s="489"/>
      <c r="U63" s="489"/>
      <c r="V63" s="489"/>
      <c r="W63" s="489"/>
      <c r="X63" s="489"/>
      <c r="Y63" s="489"/>
      <c r="Z63" s="483" t="s">
        <v>457</v>
      </c>
      <c r="AA63" s="483"/>
      <c r="AB63" s="483"/>
      <c r="AC63" s="489" t="str">
        <f>document_revision</f>
        <v>Insert Project Document Revision</v>
      </c>
      <c r="AD63" s="489"/>
      <c r="AE63" s="489"/>
      <c r="AF63" s="489"/>
      <c r="AG63" s="483" t="s">
        <v>453</v>
      </c>
      <c r="AH63" s="483"/>
      <c r="AI63" s="483"/>
      <c r="AJ63" s="483"/>
      <c r="AK63" s="483"/>
      <c r="AL63" s="484">
        <f>total_page</f>
        <v>13</v>
      </c>
      <c r="AM63" s="485"/>
    </row>
  </sheetData>
  <dataConsolidate/>
  <mergeCells count="213">
    <mergeCell ref="AE10:AL10"/>
    <mergeCell ref="AE11:AL11"/>
    <mergeCell ref="AE12:AL12"/>
    <mergeCell ref="AE13:AL13"/>
    <mergeCell ref="AE15:AL15"/>
    <mergeCell ref="AE17:AL17"/>
    <mergeCell ref="AE39:AL39"/>
    <mergeCell ref="F33:T33"/>
    <mergeCell ref="U24:AD24"/>
    <mergeCell ref="AE22:AL22"/>
    <mergeCell ref="AE23:AL23"/>
    <mergeCell ref="AE25:AL25"/>
    <mergeCell ref="AB32:AD32"/>
    <mergeCell ref="AE26:AL26"/>
    <mergeCell ref="AE27:AL27"/>
    <mergeCell ref="AE29:AL29"/>
    <mergeCell ref="AE30:AL30"/>
    <mergeCell ref="AE31:AL31"/>
    <mergeCell ref="U27:AD27"/>
    <mergeCell ref="F29:AD29"/>
    <mergeCell ref="U28:AD28"/>
    <mergeCell ref="U31:AA31"/>
    <mergeCell ref="AA12:AD12"/>
    <mergeCell ref="Y12:Z12"/>
    <mergeCell ref="D55:G55"/>
    <mergeCell ref="H55:I55"/>
    <mergeCell ref="AC38:AD38"/>
    <mergeCell ref="F24:T24"/>
    <mergeCell ref="B24:E24"/>
    <mergeCell ref="U30:AD30"/>
    <mergeCell ref="U32:AA32"/>
    <mergeCell ref="F28:T28"/>
    <mergeCell ref="F30:T30"/>
    <mergeCell ref="F31:T31"/>
    <mergeCell ref="F32:T32"/>
    <mergeCell ref="F26:T26"/>
    <mergeCell ref="B33:E33"/>
    <mergeCell ref="B35:E35"/>
    <mergeCell ref="B36:E36"/>
    <mergeCell ref="B28:E28"/>
    <mergeCell ref="B34:E34"/>
    <mergeCell ref="B27:E27"/>
    <mergeCell ref="B29:E29"/>
    <mergeCell ref="B30:E30"/>
    <mergeCell ref="B31:E31"/>
    <mergeCell ref="B32:E32"/>
    <mergeCell ref="F27:T27"/>
    <mergeCell ref="AB31:AD31"/>
    <mergeCell ref="Y13:Z13"/>
    <mergeCell ref="S12:T12"/>
    <mergeCell ref="S13:T13"/>
    <mergeCell ref="O8:R8"/>
    <mergeCell ref="S8:V8"/>
    <mergeCell ref="H7:J7"/>
    <mergeCell ref="F6:T6"/>
    <mergeCell ref="U6:AD6"/>
    <mergeCell ref="AA7:AD7"/>
    <mergeCell ref="W7:Z7"/>
    <mergeCell ref="S7:V7"/>
    <mergeCell ref="O7:R7"/>
    <mergeCell ref="K7:N7"/>
    <mergeCell ref="K9:N9"/>
    <mergeCell ref="O9:R9"/>
    <mergeCell ref="S9:V9"/>
    <mergeCell ref="W9:Z9"/>
    <mergeCell ref="AE19:AL19"/>
    <mergeCell ref="AE20:AL20"/>
    <mergeCell ref="AE24:AL24"/>
    <mergeCell ref="AE21:AL21"/>
    <mergeCell ref="AE32:AL32"/>
    <mergeCell ref="B8:E8"/>
    <mergeCell ref="B9:E9"/>
    <mergeCell ref="B10:E10"/>
    <mergeCell ref="B12:E12"/>
    <mergeCell ref="B13:E13"/>
    <mergeCell ref="B11:E11"/>
    <mergeCell ref="U10:AD10"/>
    <mergeCell ref="U11:AD11"/>
    <mergeCell ref="F11:T11"/>
    <mergeCell ref="F10:T10"/>
    <mergeCell ref="F13:N13"/>
    <mergeCell ref="F12:N12"/>
    <mergeCell ref="O12:R12"/>
    <mergeCell ref="O13:R13"/>
    <mergeCell ref="U12:X12"/>
    <mergeCell ref="U13:X13"/>
    <mergeCell ref="AA13:AD13"/>
    <mergeCell ref="W8:Z8"/>
    <mergeCell ref="AA8:AD8"/>
    <mergeCell ref="AG49:AJ49"/>
    <mergeCell ref="AG52:AJ52"/>
    <mergeCell ref="AK49:AL49"/>
    <mergeCell ref="AK52:AL52"/>
    <mergeCell ref="F38:I38"/>
    <mergeCell ref="R38:T38"/>
    <mergeCell ref="Z38:AB38"/>
    <mergeCell ref="AE37:AL37"/>
    <mergeCell ref="AE38:AL38"/>
    <mergeCell ref="F37:AD37"/>
    <mergeCell ref="F39:T39"/>
    <mergeCell ref="U39:AD39"/>
    <mergeCell ref="B1:AL1"/>
    <mergeCell ref="B2:J2"/>
    <mergeCell ref="K2:AL2"/>
    <mergeCell ref="B3:J3"/>
    <mergeCell ref="K3:AL3"/>
    <mergeCell ref="B4:E4"/>
    <mergeCell ref="B5:E5"/>
    <mergeCell ref="F5:AL5"/>
    <mergeCell ref="AA9:AD9"/>
    <mergeCell ref="F9:H9"/>
    <mergeCell ref="F8:H8"/>
    <mergeCell ref="I8:J8"/>
    <mergeCell ref="I9:J9"/>
    <mergeCell ref="K8:N8"/>
    <mergeCell ref="B6:E6"/>
    <mergeCell ref="B7:E7"/>
    <mergeCell ref="AE6:AL6"/>
    <mergeCell ref="AE7:AL7"/>
    <mergeCell ref="AE8:AL8"/>
    <mergeCell ref="AE9:AL9"/>
    <mergeCell ref="B22:E22"/>
    <mergeCell ref="B23:E23"/>
    <mergeCell ref="B25:E25"/>
    <mergeCell ref="B26:E26"/>
    <mergeCell ref="F16:T16"/>
    <mergeCell ref="S14:U14"/>
    <mergeCell ref="V14:W14"/>
    <mergeCell ref="F19:T19"/>
    <mergeCell ref="F23:T23"/>
    <mergeCell ref="F25:T25"/>
    <mergeCell ref="U20:AA20"/>
    <mergeCell ref="U19:AD19"/>
    <mergeCell ref="F22:AD22"/>
    <mergeCell ref="U23:AD23"/>
    <mergeCell ref="U25:AA25"/>
    <mergeCell ref="AB16:AD16"/>
    <mergeCell ref="F20:T20"/>
    <mergeCell ref="U26:AD26"/>
    <mergeCell ref="AB25:AD25"/>
    <mergeCell ref="B14:E14"/>
    <mergeCell ref="B16:E16"/>
    <mergeCell ref="B18:E18"/>
    <mergeCell ref="B19:E19"/>
    <mergeCell ref="B20:E20"/>
    <mergeCell ref="AB14:AD14"/>
    <mergeCell ref="AB20:AD20"/>
    <mergeCell ref="U16:AA16"/>
    <mergeCell ref="B21:E21"/>
    <mergeCell ref="F21:T21"/>
    <mergeCell ref="U21:AD21"/>
    <mergeCell ref="O18:Q18"/>
    <mergeCell ref="R18:T18"/>
    <mergeCell ref="AB18:AD18"/>
    <mergeCell ref="Y18:AA18"/>
    <mergeCell ref="U18:X18"/>
    <mergeCell ref="L18:N18"/>
    <mergeCell ref="F17:T17"/>
    <mergeCell ref="U17:AA17"/>
    <mergeCell ref="AB17:AD17"/>
    <mergeCell ref="F15:R15"/>
    <mergeCell ref="S15:U15"/>
    <mergeCell ref="V15:W15"/>
    <mergeCell ref="Y15:AA15"/>
    <mergeCell ref="AB15:AD15"/>
    <mergeCell ref="AE14:AL14"/>
    <mergeCell ref="AE16:AL16"/>
    <mergeCell ref="AE18:AL18"/>
    <mergeCell ref="AE34:AL34"/>
    <mergeCell ref="AE33:AL33"/>
    <mergeCell ref="AE35:AL35"/>
    <mergeCell ref="F41:AD41"/>
    <mergeCell ref="F34:AD34"/>
    <mergeCell ref="F40:T40"/>
    <mergeCell ref="U40:AD40"/>
    <mergeCell ref="F36:T36"/>
    <mergeCell ref="J38:L38"/>
    <mergeCell ref="M38:N38"/>
    <mergeCell ref="O38:Q38"/>
    <mergeCell ref="U38:V38"/>
    <mergeCell ref="W38:Y38"/>
    <mergeCell ref="AE40:AL40"/>
    <mergeCell ref="AE41:AL41"/>
    <mergeCell ref="U33:AD33"/>
    <mergeCell ref="U35:AD35"/>
    <mergeCell ref="U36:AD36"/>
    <mergeCell ref="AE28:AL28"/>
    <mergeCell ref="F14:R14"/>
    <mergeCell ref="Y14:AA14"/>
    <mergeCell ref="AL63:AM63"/>
    <mergeCell ref="AG63:AK63"/>
    <mergeCell ref="AC63:AF63"/>
    <mergeCell ref="Z63:AB63"/>
    <mergeCell ref="K63:Y63"/>
    <mergeCell ref="B63:J63"/>
    <mergeCell ref="H52:I52"/>
    <mergeCell ref="D52:G52"/>
    <mergeCell ref="F35:T35"/>
    <mergeCell ref="AE36:AL36"/>
    <mergeCell ref="X62:Y62"/>
    <mergeCell ref="T62:W62"/>
    <mergeCell ref="B37:E37"/>
    <mergeCell ref="B38:E38"/>
    <mergeCell ref="B40:E40"/>
    <mergeCell ref="B41:E41"/>
    <mergeCell ref="AK43:AL43"/>
    <mergeCell ref="AK46:AL46"/>
    <mergeCell ref="AK57:AL57"/>
    <mergeCell ref="AG43:AJ43"/>
    <mergeCell ref="AG46:AJ46"/>
    <mergeCell ref="AG57:AJ57"/>
    <mergeCell ref="AG54:AJ54"/>
    <mergeCell ref="AK54:AL54"/>
  </mergeCells>
  <dataValidations count="22">
    <dataValidation type="list" allowBlank="1" showInputMessage="1" showErrorMessage="1" sqref="U36" xr:uid="{00000000-0002-0000-0900-000000000000}">
      <formula1>$AO$36:$AR$36</formula1>
    </dataValidation>
    <dataValidation type="list" allowBlank="1" showInputMessage="1" showErrorMessage="1" sqref="U26" xr:uid="{00000000-0002-0000-0900-000001000000}">
      <formula1>$AO$26:$AS$26</formula1>
    </dataValidation>
    <dataValidation type="list" allowBlank="1" showInputMessage="1" showErrorMessage="1" sqref="U27" xr:uid="{00000000-0002-0000-0900-000002000000}">
      <formula1>$AO$27:$AQ$27</formula1>
    </dataValidation>
    <dataValidation type="list" allowBlank="1" showInputMessage="1" showErrorMessage="1" sqref="U30" xr:uid="{00000000-0002-0000-0900-000003000000}">
      <formula1>$AO$30:$AQ$30</formula1>
    </dataValidation>
    <dataValidation type="list" allowBlank="1" showInputMessage="1" showErrorMessage="1" sqref="U33" xr:uid="{00000000-0002-0000-0900-000004000000}">
      <formula1>$AO$33:$AQ$33</formula1>
    </dataValidation>
    <dataValidation type="list" allowBlank="1" showInputMessage="1" showErrorMessage="1" sqref="U28:AD28" xr:uid="{00000000-0002-0000-0900-000005000000}">
      <formula1>$AO$28:$AQ$28</formula1>
    </dataValidation>
    <dataValidation type="list" allowBlank="1" showInputMessage="1" showErrorMessage="1" sqref="U40" xr:uid="{00000000-0002-0000-0900-000006000000}">
      <formula1>$AO$40:$AQ$40</formula1>
    </dataValidation>
    <dataValidation type="custom" allowBlank="1" showInputMessage="1" showErrorMessage="1" sqref="X14:X15" xr:uid="{00000000-0002-0000-0900-000007000000}">
      <formula1>IF(AC14="Select","",AC14)</formula1>
    </dataValidation>
    <dataValidation type="custom" allowBlank="1" showInputMessage="1" showErrorMessage="1" sqref="W7" xr:uid="{00000000-0002-0000-0900-000008000000}">
      <formula1>IF(AB6="Select","",AB6)</formula1>
    </dataValidation>
    <dataValidation type="custom" allowBlank="1" showInputMessage="1" showErrorMessage="1" sqref="AA7" xr:uid="{00000000-0002-0000-0900-000009000000}">
      <formula1>IF(#REF!="Select","",#REF!)</formula1>
    </dataValidation>
    <dataValidation type="custom" allowBlank="1" showInputMessage="1" showErrorMessage="1" sqref="W6:X6" xr:uid="{00000000-0002-0000-0900-00000A000000}">
      <formula1>IF(#REF!="Select","",#REF!)</formula1>
    </dataValidation>
    <dataValidation type="custom" allowBlank="1" showInputMessage="1" showErrorMessage="1" sqref="AB6:AD6" xr:uid="{00000000-0002-0000-0900-00000B000000}">
      <formula1>IF(#REF!="Select","",#REF!)</formula1>
    </dataValidation>
    <dataValidation type="custom" allowBlank="1" showInputMessage="1" showErrorMessage="1" sqref="I8:J9" xr:uid="{00000000-0002-0000-0900-00000C000000}">
      <formula1>IF(H7="Select","",H7)</formula1>
    </dataValidation>
    <dataValidation type="custom" allowBlank="1" showInputMessage="1" showErrorMessage="1" sqref="X60:Z61" xr:uid="{00000000-0002-0000-0900-00000D000000}">
      <formula1>IF(Y22="Select","",Y22)</formula1>
    </dataValidation>
    <dataValidation type="list" allowBlank="1" showInputMessage="1" showErrorMessage="1" sqref="U10:AD10" xr:uid="{00000000-0002-0000-0900-00000E000000}">
      <formula1>$AO$10:$AQ$10</formula1>
    </dataValidation>
    <dataValidation type="list" allowBlank="1" showInputMessage="1" showErrorMessage="1" sqref="U11:AD11" xr:uid="{00000000-0002-0000-0900-00000F000000}">
      <formula1>$AO$11:$AQ$11</formula1>
    </dataValidation>
    <dataValidation type="list" allowBlank="1" showInputMessage="1" showErrorMessage="1" sqref="U21:AD21" xr:uid="{00000000-0002-0000-0900-000010000000}">
      <formula1>$AO$21:$AR$21</formula1>
    </dataValidation>
    <dataValidation type="custom" allowBlank="1" showInputMessage="1" showErrorMessage="1" sqref="X58 Y58:Z59" xr:uid="{00000000-0002-0000-0900-000011000000}">
      <formula1>IF(Y19="Select","",Y19)</formula1>
    </dataValidation>
    <dataValidation type="custom" allowBlank="1" showInputMessage="1" showErrorMessage="1" sqref="Y55:Z55 Z62" xr:uid="{00000000-0002-0000-0900-000012000000}">
      <formula1>IF(Z18="Select","",Z18)</formula1>
    </dataValidation>
    <dataValidation type="list" allowBlank="1" showInputMessage="1" showErrorMessage="1" sqref="U24:AD24" xr:uid="{00000000-0002-0000-0900-000013000000}">
      <formula1>$AO$24:$AQ$24</formula1>
    </dataValidation>
    <dataValidation type="custom" allowBlank="1" showInputMessage="1" showErrorMessage="1" sqref="Y56:Z57 X56" xr:uid="{00000000-0002-0000-0900-000015000000}">
      <formula1>IF(#REF!="Select","",#REF!)</formula1>
    </dataValidation>
    <dataValidation type="list" allowBlank="1" showInputMessage="1" showErrorMessage="1" sqref="U39:AD39" xr:uid="{99DD26CA-99CA-424C-833E-98EBDF6F2E2D}">
      <formula1>$AO$39:$AQ$39</formula1>
    </dataValidation>
  </dataValidations>
  <printOptions horizontalCentered="1" verticalCentered="1"/>
  <pageMargins left="0.98425196850393704" right="0.39370078740157483" top="0.51181102362204722" bottom="0.39370078740157483" header="0.31496062992125984" footer="0.51181102362204722"/>
  <pageSetup paperSize="9" scale="90" fitToHeight="0" orientation="portrait" r:id="rId1"/>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B050"/>
  </sheetPr>
  <dimension ref="A1:AX63"/>
  <sheetViews>
    <sheetView showGridLines="0" zoomScaleNormal="100" zoomScaleSheetLayoutView="100" workbookViewId="0">
      <selection activeCell="B1" sqref="B1:AL1"/>
    </sheetView>
  </sheetViews>
  <sheetFormatPr defaultRowHeight="12.5" x14ac:dyDescent="0.25"/>
  <cols>
    <col min="1" max="1" width="2.6328125" style="61" customWidth="1"/>
    <col min="2" max="27" width="2.453125" style="61" customWidth="1"/>
    <col min="28" max="30" width="2.453125" style="64" customWidth="1"/>
    <col min="31" max="38" width="2.453125" style="61" customWidth="1"/>
    <col min="39" max="39" width="2.6328125" style="61" customWidth="1"/>
    <col min="40" max="40" width="9.08984375" customWidth="1"/>
    <col min="41" max="41" width="9.08984375" style="111" hidden="1" customWidth="1"/>
    <col min="42" max="46" width="24.36328125" style="111" hidden="1" customWidth="1"/>
    <col min="47" max="51" width="0" hidden="1" customWidth="1"/>
  </cols>
  <sheetData>
    <row r="1" spans="1:50" ht="27.65" customHeight="1" thickBot="1" x14ac:dyDescent="0.3">
      <c r="A1" s="42" t="s">
        <v>0</v>
      </c>
      <c r="B1" s="515" t="s">
        <v>962</v>
      </c>
      <c r="C1" s="515"/>
      <c r="D1" s="515"/>
      <c r="E1" s="515"/>
      <c r="F1" s="515"/>
      <c r="G1" s="515"/>
      <c r="H1" s="515"/>
      <c r="I1" s="515"/>
      <c r="J1" s="515"/>
      <c r="K1" s="515"/>
      <c r="L1" s="515"/>
      <c r="M1" s="515"/>
      <c r="N1" s="515"/>
      <c r="O1" s="515"/>
      <c r="P1" s="515"/>
      <c r="Q1" s="515"/>
      <c r="R1" s="515"/>
      <c r="S1" s="515"/>
      <c r="T1" s="515"/>
      <c r="U1" s="515"/>
      <c r="V1" s="515"/>
      <c r="W1" s="515"/>
      <c r="X1" s="515"/>
      <c r="Y1" s="515"/>
      <c r="Z1" s="515"/>
      <c r="AA1" s="515"/>
      <c r="AB1" s="515"/>
      <c r="AC1" s="515"/>
      <c r="AD1" s="515"/>
      <c r="AE1" s="515"/>
      <c r="AF1" s="515"/>
      <c r="AG1" s="515"/>
      <c r="AH1" s="515"/>
      <c r="AI1" s="515"/>
      <c r="AJ1" s="515"/>
      <c r="AK1" s="515"/>
      <c r="AL1" s="515"/>
      <c r="AM1" s="43" t="s">
        <v>9</v>
      </c>
    </row>
    <row r="2" spans="1:50" ht="13.65" customHeight="1" x14ac:dyDescent="0.25">
      <c r="A2" s="45">
        <f>ROW()</f>
        <v>2</v>
      </c>
      <c r="B2" s="523" t="s">
        <v>65</v>
      </c>
      <c r="C2" s="523"/>
      <c r="D2" s="523"/>
      <c r="E2" s="523"/>
      <c r="F2" s="523"/>
      <c r="G2" s="523"/>
      <c r="H2" s="523"/>
      <c r="I2" s="523"/>
      <c r="J2" s="523"/>
      <c r="K2" s="516" t="str">
        <f>tag_number</f>
        <v>Insert Tag Number</v>
      </c>
      <c r="L2" s="516"/>
      <c r="M2" s="516"/>
      <c r="N2" s="516"/>
      <c r="O2" s="516"/>
      <c r="P2" s="516"/>
      <c r="Q2" s="516"/>
      <c r="R2" s="516"/>
      <c r="S2" s="516"/>
      <c r="T2" s="516"/>
      <c r="U2" s="516"/>
      <c r="V2" s="516"/>
      <c r="W2" s="516"/>
      <c r="X2" s="516"/>
      <c r="Y2" s="516"/>
      <c r="Z2" s="516"/>
      <c r="AA2" s="516"/>
      <c r="AB2" s="516"/>
      <c r="AC2" s="516"/>
      <c r="AD2" s="516"/>
      <c r="AE2" s="516"/>
      <c r="AF2" s="516"/>
      <c r="AG2" s="516"/>
      <c r="AH2" s="516"/>
      <c r="AI2" s="516"/>
      <c r="AJ2" s="516"/>
      <c r="AK2" s="516"/>
      <c r="AL2" s="517"/>
      <c r="AM2" s="375"/>
    </row>
    <row r="3" spans="1:50" ht="13.65" customHeight="1" x14ac:dyDescent="0.25">
      <c r="A3" s="46">
        <f>ROW()</f>
        <v>3</v>
      </c>
      <c r="B3" s="524" t="s">
        <v>66</v>
      </c>
      <c r="C3" s="524"/>
      <c r="D3" s="524"/>
      <c r="E3" s="524"/>
      <c r="F3" s="524"/>
      <c r="G3" s="524"/>
      <c r="H3" s="524"/>
      <c r="I3" s="524"/>
      <c r="J3" s="524"/>
      <c r="K3" s="518" t="str">
        <f>Service</f>
        <v>Insert Service Description</v>
      </c>
      <c r="L3" s="518"/>
      <c r="M3" s="518"/>
      <c r="N3" s="518"/>
      <c r="O3" s="518"/>
      <c r="P3" s="518"/>
      <c r="Q3" s="518"/>
      <c r="R3" s="518"/>
      <c r="S3" s="518"/>
      <c r="T3" s="518"/>
      <c r="U3" s="518"/>
      <c r="V3" s="518"/>
      <c r="W3" s="518"/>
      <c r="X3" s="518"/>
      <c r="Y3" s="518"/>
      <c r="Z3" s="518"/>
      <c r="AA3" s="518"/>
      <c r="AB3" s="518"/>
      <c r="AC3" s="518"/>
      <c r="AD3" s="518"/>
      <c r="AE3" s="518"/>
      <c r="AF3" s="518"/>
      <c r="AG3" s="518"/>
      <c r="AH3" s="518"/>
      <c r="AI3" s="518"/>
      <c r="AJ3" s="518"/>
      <c r="AK3" s="518"/>
      <c r="AL3" s="519"/>
      <c r="AM3" s="376"/>
      <c r="AO3" s="112" t="s">
        <v>832</v>
      </c>
    </row>
    <row r="4" spans="1:50" ht="13.65" customHeight="1" x14ac:dyDescent="0.25">
      <c r="A4" s="46">
        <f>ROW()</f>
        <v>4</v>
      </c>
      <c r="B4" s="520" t="s">
        <v>67</v>
      </c>
      <c r="C4" s="521"/>
      <c r="D4" s="521"/>
      <c r="E4" s="521"/>
      <c r="F4" s="48" t="s">
        <v>428</v>
      </c>
      <c r="G4" s="49"/>
      <c r="H4" s="49"/>
      <c r="I4" s="49"/>
      <c r="J4" s="49"/>
      <c r="K4" s="49"/>
      <c r="L4" s="49"/>
      <c r="M4" s="49"/>
      <c r="N4" s="49"/>
      <c r="O4" s="49"/>
      <c r="P4" s="49"/>
      <c r="Q4" s="49"/>
      <c r="R4" s="49"/>
      <c r="S4" s="49"/>
      <c r="T4" s="49"/>
      <c r="U4" s="48" t="s">
        <v>379</v>
      </c>
      <c r="V4" s="49"/>
      <c r="W4" s="49"/>
      <c r="X4" s="49"/>
      <c r="Y4" s="49"/>
      <c r="Z4" s="49"/>
      <c r="AA4" s="49"/>
      <c r="AB4" s="50"/>
      <c r="AC4" s="50"/>
      <c r="AD4" s="51"/>
      <c r="AE4" s="48" t="s">
        <v>68</v>
      </c>
      <c r="AF4" s="49"/>
      <c r="AG4" s="49"/>
      <c r="AH4" s="49"/>
      <c r="AI4" s="49"/>
      <c r="AJ4" s="49"/>
      <c r="AK4" s="49"/>
      <c r="AL4" s="52"/>
      <c r="AM4" s="376"/>
      <c r="AO4" s="248"/>
    </row>
    <row r="5" spans="1:50" ht="13.65" customHeight="1" x14ac:dyDescent="0.25">
      <c r="A5" s="46">
        <f>ROW()</f>
        <v>5</v>
      </c>
      <c r="B5" s="669" t="s">
        <v>284</v>
      </c>
      <c r="C5" s="670"/>
      <c r="D5" s="670"/>
      <c r="E5" s="670"/>
      <c r="F5" s="548" t="s">
        <v>689</v>
      </c>
      <c r="G5" s="548"/>
      <c r="H5" s="548"/>
      <c r="I5" s="548"/>
      <c r="J5" s="548"/>
      <c r="K5" s="548"/>
      <c r="L5" s="548"/>
      <c r="M5" s="548"/>
      <c r="N5" s="548"/>
      <c r="O5" s="548"/>
      <c r="P5" s="548"/>
      <c r="Q5" s="548"/>
      <c r="R5" s="548"/>
      <c r="S5" s="548"/>
      <c r="T5" s="548"/>
      <c r="U5" s="548"/>
      <c r="V5" s="548"/>
      <c r="W5" s="548"/>
      <c r="X5" s="548"/>
      <c r="Y5" s="548"/>
      <c r="Z5" s="548"/>
      <c r="AA5" s="548"/>
      <c r="AB5" s="548"/>
      <c r="AC5" s="548"/>
      <c r="AD5" s="548"/>
      <c r="AE5" s="662"/>
      <c r="AF5" s="662"/>
      <c r="AG5" s="662"/>
      <c r="AH5" s="662"/>
      <c r="AI5" s="662"/>
      <c r="AJ5" s="662"/>
      <c r="AK5" s="662"/>
      <c r="AL5" s="681"/>
      <c r="AM5" s="376"/>
    </row>
    <row r="6" spans="1:50" x14ac:dyDescent="0.25">
      <c r="A6" s="46">
        <f>ROW()</f>
        <v>6</v>
      </c>
      <c r="B6" s="602"/>
      <c r="C6" s="603"/>
      <c r="D6" s="603"/>
      <c r="E6" s="604"/>
      <c r="F6" s="671" t="s">
        <v>285</v>
      </c>
      <c r="G6" s="672"/>
      <c r="H6" s="672"/>
      <c r="I6" s="672"/>
      <c r="J6" s="672"/>
      <c r="K6" s="672"/>
      <c r="L6" s="672"/>
      <c r="M6" s="672"/>
      <c r="N6" s="672"/>
      <c r="O6" s="672"/>
      <c r="P6" s="672"/>
      <c r="Q6" s="672"/>
      <c r="R6" s="672"/>
      <c r="S6" s="672"/>
      <c r="T6" s="672"/>
      <c r="U6" s="441" t="s">
        <v>69</v>
      </c>
      <c r="V6" s="441"/>
      <c r="W6" s="441"/>
      <c r="X6" s="441"/>
      <c r="Y6" s="441"/>
      <c r="Z6" s="441"/>
      <c r="AA6" s="441"/>
      <c r="AB6" s="441"/>
      <c r="AC6" s="441"/>
      <c r="AD6" s="442"/>
      <c r="AE6" s="599"/>
      <c r="AF6" s="600"/>
      <c r="AG6" s="600"/>
      <c r="AH6" s="600"/>
      <c r="AI6" s="600"/>
      <c r="AJ6" s="600"/>
      <c r="AK6" s="600"/>
      <c r="AL6" s="601"/>
      <c r="AM6" s="376"/>
      <c r="AO6" s="103" t="s">
        <v>69</v>
      </c>
      <c r="AP6" s="127" t="s">
        <v>286</v>
      </c>
      <c r="AQ6" s="98" t="s">
        <v>469</v>
      </c>
      <c r="AR6" s="98" t="s">
        <v>287</v>
      </c>
      <c r="AS6" s="117" t="s">
        <v>288</v>
      </c>
      <c r="AT6" s="124" t="s">
        <v>289</v>
      </c>
    </row>
    <row r="7" spans="1:50" ht="13.65" customHeight="1" x14ac:dyDescent="0.25">
      <c r="A7" s="46">
        <f>ROW()</f>
        <v>7</v>
      </c>
      <c r="B7" s="602"/>
      <c r="C7" s="603"/>
      <c r="D7" s="603"/>
      <c r="E7" s="604"/>
      <c r="F7" s="671" t="s">
        <v>442</v>
      </c>
      <c r="G7" s="672"/>
      <c r="H7" s="672"/>
      <c r="I7" s="672"/>
      <c r="J7" s="672"/>
      <c r="K7" s="672"/>
      <c r="L7" s="672"/>
      <c r="M7" s="672"/>
      <c r="N7" s="672"/>
      <c r="O7" s="672"/>
      <c r="P7" s="672"/>
      <c r="Q7" s="672"/>
      <c r="R7" s="672"/>
      <c r="S7" s="672"/>
      <c r="T7" s="672"/>
      <c r="U7" s="441" t="s">
        <v>69</v>
      </c>
      <c r="V7" s="441"/>
      <c r="W7" s="441"/>
      <c r="X7" s="441"/>
      <c r="Y7" s="441"/>
      <c r="Z7" s="441"/>
      <c r="AA7" s="441"/>
      <c r="AB7" s="441"/>
      <c r="AC7" s="441"/>
      <c r="AD7" s="442"/>
      <c r="AE7" s="599"/>
      <c r="AF7" s="600"/>
      <c r="AG7" s="600"/>
      <c r="AH7" s="600"/>
      <c r="AI7" s="600"/>
      <c r="AJ7" s="600"/>
      <c r="AK7" s="600"/>
      <c r="AL7" s="601"/>
      <c r="AM7" s="376"/>
      <c r="AO7" s="103" t="s">
        <v>69</v>
      </c>
      <c r="AP7" s="138" t="s">
        <v>60</v>
      </c>
      <c r="AQ7" s="119" t="s">
        <v>61</v>
      </c>
      <c r="AR7" s="130"/>
    </row>
    <row r="8" spans="1:50" s="62" customFormat="1" ht="13.65" customHeight="1" x14ac:dyDescent="0.25">
      <c r="A8" s="46">
        <f>ROW()</f>
        <v>8</v>
      </c>
      <c r="B8" s="602" t="s">
        <v>1074</v>
      </c>
      <c r="C8" s="603"/>
      <c r="D8" s="603"/>
      <c r="E8" s="604"/>
      <c r="F8" s="671" t="s">
        <v>1075</v>
      </c>
      <c r="G8" s="672"/>
      <c r="H8" s="672"/>
      <c r="I8" s="672"/>
      <c r="J8" s="672"/>
      <c r="K8" s="672"/>
      <c r="L8" s="672"/>
      <c r="M8" s="672"/>
      <c r="N8" s="672"/>
      <c r="O8" s="672"/>
      <c r="P8" s="672"/>
      <c r="Q8" s="672"/>
      <c r="R8" s="672"/>
      <c r="S8" s="672"/>
      <c r="T8" s="672"/>
      <c r="U8" s="441" t="s">
        <v>69</v>
      </c>
      <c r="V8" s="441"/>
      <c r="W8" s="441"/>
      <c r="X8" s="441"/>
      <c r="Y8" s="441"/>
      <c r="Z8" s="441"/>
      <c r="AA8" s="441"/>
      <c r="AB8" s="441"/>
      <c r="AC8" s="441"/>
      <c r="AD8" s="442"/>
      <c r="AE8" s="599"/>
      <c r="AF8" s="600"/>
      <c r="AG8" s="600"/>
      <c r="AH8" s="600"/>
      <c r="AI8" s="600"/>
      <c r="AJ8" s="600"/>
      <c r="AK8" s="600"/>
      <c r="AL8" s="601"/>
      <c r="AM8" s="381"/>
      <c r="AO8" s="103" t="s">
        <v>69</v>
      </c>
      <c r="AP8" s="139" t="s">
        <v>290</v>
      </c>
      <c r="AQ8" s="140" t="s">
        <v>73</v>
      </c>
      <c r="AR8" s="130"/>
      <c r="AS8" s="141"/>
      <c r="AT8" s="141"/>
    </row>
    <row r="9" spans="1:50" ht="13.65" customHeight="1" x14ac:dyDescent="0.25">
      <c r="A9" s="46">
        <f>ROW()</f>
        <v>9</v>
      </c>
      <c r="B9" s="602"/>
      <c r="C9" s="603"/>
      <c r="D9" s="603"/>
      <c r="E9" s="604"/>
      <c r="F9" s="671" t="s">
        <v>1100</v>
      </c>
      <c r="G9" s="672"/>
      <c r="H9" s="672"/>
      <c r="I9" s="672"/>
      <c r="J9" s="672"/>
      <c r="K9" s="672"/>
      <c r="L9" s="672"/>
      <c r="M9" s="672"/>
      <c r="N9" s="672"/>
      <c r="O9" s="672"/>
      <c r="P9" s="672"/>
      <c r="Q9" s="672"/>
      <c r="R9" s="672"/>
      <c r="S9" s="672"/>
      <c r="T9" s="672"/>
      <c r="U9" s="441" t="s">
        <v>69</v>
      </c>
      <c r="V9" s="441"/>
      <c r="W9" s="441"/>
      <c r="X9" s="441"/>
      <c r="Y9" s="441"/>
      <c r="Z9" s="441"/>
      <c r="AA9" s="441"/>
      <c r="AB9" s="441"/>
      <c r="AC9" s="441"/>
      <c r="AD9" s="442"/>
      <c r="AE9" s="599"/>
      <c r="AF9" s="600"/>
      <c r="AG9" s="600"/>
      <c r="AH9" s="600"/>
      <c r="AI9" s="600"/>
      <c r="AJ9" s="600"/>
      <c r="AK9" s="600"/>
      <c r="AL9" s="601"/>
      <c r="AM9" s="376"/>
      <c r="AO9" s="103" t="s">
        <v>69</v>
      </c>
      <c r="AP9" s="125" t="s">
        <v>60</v>
      </c>
      <c r="AQ9" s="97" t="s">
        <v>61</v>
      </c>
      <c r="AR9" s="130"/>
    </row>
    <row r="10" spans="1:50" ht="13.65" customHeight="1" x14ac:dyDescent="0.25">
      <c r="A10" s="46">
        <f>ROW()</f>
        <v>10</v>
      </c>
      <c r="B10" s="602"/>
      <c r="C10" s="603"/>
      <c r="D10" s="603"/>
      <c r="E10" s="604"/>
      <c r="F10" s="671" t="s">
        <v>1101</v>
      </c>
      <c r="G10" s="672"/>
      <c r="H10" s="672"/>
      <c r="I10" s="672"/>
      <c r="J10" s="672"/>
      <c r="K10" s="672"/>
      <c r="L10" s="672"/>
      <c r="M10" s="672"/>
      <c r="N10" s="672"/>
      <c r="O10" s="672"/>
      <c r="P10" s="672"/>
      <c r="Q10" s="672"/>
      <c r="R10" s="672"/>
      <c r="S10" s="672"/>
      <c r="T10" s="672"/>
      <c r="U10" s="441" t="s">
        <v>69</v>
      </c>
      <c r="V10" s="441"/>
      <c r="W10" s="441"/>
      <c r="X10" s="441"/>
      <c r="Y10" s="441"/>
      <c r="Z10" s="441"/>
      <c r="AA10" s="441"/>
      <c r="AB10" s="441"/>
      <c r="AC10" s="441"/>
      <c r="AD10" s="442"/>
      <c r="AE10" s="599"/>
      <c r="AF10" s="600"/>
      <c r="AG10" s="600"/>
      <c r="AH10" s="600"/>
      <c r="AI10" s="600"/>
      <c r="AJ10" s="600"/>
      <c r="AK10" s="600"/>
      <c r="AL10" s="601"/>
      <c r="AM10" s="376"/>
      <c r="AO10" s="103" t="s">
        <v>69</v>
      </c>
      <c r="AP10" s="124" t="s">
        <v>291</v>
      </c>
      <c r="AQ10" s="98" t="s">
        <v>292</v>
      </c>
      <c r="AR10" s="98" t="s">
        <v>73</v>
      </c>
    </row>
    <row r="11" spans="1:50" ht="13.65" customHeight="1" x14ac:dyDescent="0.25">
      <c r="A11" s="46">
        <f>ROW()</f>
        <v>11</v>
      </c>
      <c r="B11" s="602"/>
      <c r="C11" s="603"/>
      <c r="D11" s="603"/>
      <c r="E11" s="604"/>
      <c r="F11" s="671" t="s">
        <v>1076</v>
      </c>
      <c r="G11" s="672"/>
      <c r="H11" s="672"/>
      <c r="I11" s="672"/>
      <c r="J11" s="672"/>
      <c r="K11" s="672"/>
      <c r="L11" s="672"/>
      <c r="M11" s="672"/>
      <c r="N11" s="672"/>
      <c r="O11" s="672"/>
      <c r="P11" s="672"/>
      <c r="Q11" s="672"/>
      <c r="R11" s="672"/>
      <c r="S11" s="672"/>
      <c r="T11" s="672"/>
      <c r="U11" s="546" t="s">
        <v>429</v>
      </c>
      <c r="V11" s="546"/>
      <c r="W11" s="546"/>
      <c r="X11" s="546"/>
      <c r="Y11" s="546"/>
      <c r="Z11" s="546"/>
      <c r="AA11" s="546"/>
      <c r="AB11" s="533" t="str">
        <f>IF(OR(U9="Yes",U6=AQ6,U6=AR6,U6=AS6),"rpm","")</f>
        <v/>
      </c>
      <c r="AC11" s="533"/>
      <c r="AD11" s="630"/>
      <c r="AE11" s="599"/>
      <c r="AF11" s="600"/>
      <c r="AG11" s="600"/>
      <c r="AH11" s="600"/>
      <c r="AI11" s="600"/>
      <c r="AJ11" s="600"/>
      <c r="AK11" s="600"/>
      <c r="AL11" s="601"/>
      <c r="AM11" s="376"/>
      <c r="AO11" s="106"/>
      <c r="AP11" s="123"/>
      <c r="AQ11" s="106"/>
      <c r="AR11" s="106"/>
    </row>
    <row r="12" spans="1:50" ht="13.65" customHeight="1" x14ac:dyDescent="0.25">
      <c r="A12" s="46">
        <f>ROW()</f>
        <v>12</v>
      </c>
      <c r="B12" s="602"/>
      <c r="C12" s="603"/>
      <c r="D12" s="603"/>
      <c r="E12" s="604"/>
      <c r="F12" s="671" t="s">
        <v>293</v>
      </c>
      <c r="G12" s="672"/>
      <c r="H12" s="672"/>
      <c r="I12" s="672"/>
      <c r="J12" s="672"/>
      <c r="K12" s="672"/>
      <c r="L12" s="672"/>
      <c r="M12" s="672"/>
      <c r="N12" s="672"/>
      <c r="O12" s="672"/>
      <c r="P12" s="672"/>
      <c r="Q12" s="672"/>
      <c r="R12" s="672"/>
      <c r="S12" s="672"/>
      <c r="T12" s="672"/>
      <c r="U12" s="546" t="s">
        <v>429</v>
      </c>
      <c r="V12" s="546"/>
      <c r="W12" s="546"/>
      <c r="X12" s="546"/>
      <c r="Y12" s="546"/>
      <c r="Z12" s="546"/>
      <c r="AA12" s="546"/>
      <c r="AB12" s="546"/>
      <c r="AC12" s="546"/>
      <c r="AD12" s="551"/>
      <c r="AE12" s="599"/>
      <c r="AF12" s="600"/>
      <c r="AG12" s="600"/>
      <c r="AH12" s="600"/>
      <c r="AI12" s="600"/>
      <c r="AJ12" s="600"/>
      <c r="AK12" s="600"/>
      <c r="AL12" s="601"/>
      <c r="AM12" s="376"/>
      <c r="AO12" s="106"/>
      <c r="AP12" s="106"/>
      <c r="AQ12" s="106"/>
      <c r="AR12" s="106"/>
      <c r="AS12" s="108"/>
      <c r="AT12" s="108"/>
      <c r="AU12" s="53"/>
      <c r="AV12" s="53"/>
      <c r="AW12" s="53"/>
      <c r="AX12" s="53"/>
    </row>
    <row r="13" spans="1:50" ht="13.65" customHeight="1" x14ac:dyDescent="0.25">
      <c r="A13" s="46">
        <f>ROW()</f>
        <v>13</v>
      </c>
      <c r="B13" s="673" t="s">
        <v>590</v>
      </c>
      <c r="C13" s="674"/>
      <c r="D13" s="674"/>
      <c r="E13" s="675"/>
      <c r="F13" s="671" t="s">
        <v>294</v>
      </c>
      <c r="G13" s="672"/>
      <c r="H13" s="672"/>
      <c r="I13" s="672"/>
      <c r="J13" s="672"/>
      <c r="K13" s="672"/>
      <c r="L13" s="672"/>
      <c r="M13" s="672"/>
      <c r="N13" s="672"/>
      <c r="O13" s="672"/>
      <c r="P13" s="672"/>
      <c r="Q13" s="672"/>
      <c r="R13" s="672"/>
      <c r="S13" s="672"/>
      <c r="T13" s="672"/>
      <c r="U13" s="490" t="s">
        <v>429</v>
      </c>
      <c r="V13" s="490"/>
      <c r="W13" s="490"/>
      <c r="X13" s="490"/>
      <c r="Y13" s="490"/>
      <c r="Z13" s="490"/>
      <c r="AA13" s="490"/>
      <c r="AB13" s="487" t="str">
        <f>IF(units="Select","",AR13)</f>
        <v/>
      </c>
      <c r="AC13" s="487"/>
      <c r="AD13" s="488"/>
      <c r="AE13" s="599"/>
      <c r="AF13" s="600"/>
      <c r="AG13" s="600"/>
      <c r="AH13" s="600"/>
      <c r="AI13" s="600"/>
      <c r="AJ13" s="600"/>
      <c r="AK13" s="600"/>
      <c r="AL13" s="601"/>
      <c r="AM13" s="376"/>
      <c r="AO13" s="140"/>
      <c r="AP13" s="104" t="s">
        <v>110</v>
      </c>
      <c r="AQ13" s="104" t="s">
        <v>109</v>
      </c>
      <c r="AR13" s="185" t="str">
        <f>IF(units=unit_usc,AQ13,AP13)</f>
        <v>kW</v>
      </c>
      <c r="AS13" s="108"/>
      <c r="AT13" s="108"/>
      <c r="AU13" s="53"/>
      <c r="AV13" s="53"/>
      <c r="AW13" s="53"/>
      <c r="AX13" s="53"/>
    </row>
    <row r="14" spans="1:50" ht="13.65" customHeight="1" x14ac:dyDescent="0.25">
      <c r="A14" s="46">
        <f>ROW()</f>
        <v>14</v>
      </c>
      <c r="B14" s="602"/>
      <c r="C14" s="603"/>
      <c r="D14" s="603"/>
      <c r="E14" s="604"/>
      <c r="F14" s="671" t="s">
        <v>295</v>
      </c>
      <c r="G14" s="672"/>
      <c r="H14" s="672"/>
      <c r="I14" s="672"/>
      <c r="J14" s="672"/>
      <c r="K14" s="672"/>
      <c r="L14" s="672"/>
      <c r="M14" s="672"/>
      <c r="N14" s="672"/>
      <c r="O14" s="672"/>
      <c r="P14" s="672"/>
      <c r="Q14" s="672"/>
      <c r="R14" s="672"/>
      <c r="S14" s="672"/>
      <c r="T14" s="672"/>
      <c r="U14" s="546" t="s">
        <v>429</v>
      </c>
      <c r="V14" s="546"/>
      <c r="W14" s="546"/>
      <c r="X14" s="546"/>
      <c r="Y14" s="546"/>
      <c r="Z14" s="546"/>
      <c r="AA14" s="546"/>
      <c r="AB14" s="546"/>
      <c r="AC14" s="546"/>
      <c r="AD14" s="551"/>
      <c r="AE14" s="599"/>
      <c r="AF14" s="600"/>
      <c r="AG14" s="600"/>
      <c r="AH14" s="600"/>
      <c r="AI14" s="600"/>
      <c r="AJ14" s="600"/>
      <c r="AK14" s="600"/>
      <c r="AL14" s="601"/>
      <c r="AM14" s="376"/>
      <c r="AO14" s="106"/>
      <c r="AP14" s="106"/>
      <c r="AQ14" s="106"/>
      <c r="AR14" s="106"/>
      <c r="AS14" s="108"/>
      <c r="AT14" s="108"/>
      <c r="AU14" s="53"/>
      <c r="AV14" s="53"/>
      <c r="AW14" s="53"/>
      <c r="AX14" s="53"/>
    </row>
    <row r="15" spans="1:50" ht="13.65" customHeight="1" x14ac:dyDescent="0.25">
      <c r="A15" s="46">
        <f>ROW()</f>
        <v>15</v>
      </c>
      <c r="B15" s="602"/>
      <c r="C15" s="603"/>
      <c r="D15" s="603"/>
      <c r="E15" s="604"/>
      <c r="F15" s="671" t="s">
        <v>296</v>
      </c>
      <c r="G15" s="672"/>
      <c r="H15" s="672"/>
      <c r="I15" s="672"/>
      <c r="J15" s="672"/>
      <c r="K15" s="672"/>
      <c r="L15" s="672"/>
      <c r="M15" s="672"/>
      <c r="N15" s="672"/>
      <c r="O15" s="672"/>
      <c r="P15" s="672"/>
      <c r="Q15" s="672"/>
      <c r="R15" s="672"/>
      <c r="S15" s="672"/>
      <c r="T15" s="672"/>
      <c r="U15" s="490" t="s">
        <v>429</v>
      </c>
      <c r="V15" s="490"/>
      <c r="W15" s="490"/>
      <c r="X15" s="490"/>
      <c r="Y15" s="490"/>
      <c r="Z15" s="490"/>
      <c r="AA15" s="490"/>
      <c r="AB15" s="490"/>
      <c r="AC15" s="490"/>
      <c r="AD15" s="491"/>
      <c r="AE15" s="599"/>
      <c r="AF15" s="600"/>
      <c r="AG15" s="600"/>
      <c r="AH15" s="600"/>
      <c r="AI15" s="600"/>
      <c r="AJ15" s="600"/>
      <c r="AK15" s="600"/>
      <c r="AL15" s="601"/>
      <c r="AM15" s="376"/>
      <c r="AO15" s="106"/>
      <c r="AP15" s="106"/>
      <c r="AQ15" s="106"/>
      <c r="AR15" s="106"/>
      <c r="AS15" s="108"/>
      <c r="AT15" s="108"/>
      <c r="AU15" s="53"/>
      <c r="AV15" s="53"/>
      <c r="AW15" s="53"/>
      <c r="AX15" s="53"/>
    </row>
    <row r="16" spans="1:50" ht="13.65" customHeight="1" x14ac:dyDescent="0.25">
      <c r="A16" s="46">
        <f>ROW()</f>
        <v>16</v>
      </c>
      <c r="B16" s="602"/>
      <c r="C16" s="603"/>
      <c r="D16" s="603"/>
      <c r="E16" s="604"/>
      <c r="F16" s="671" t="s">
        <v>297</v>
      </c>
      <c r="G16" s="672"/>
      <c r="H16" s="672"/>
      <c r="I16" s="672"/>
      <c r="J16" s="672"/>
      <c r="K16" s="672"/>
      <c r="L16" s="672"/>
      <c r="M16" s="672"/>
      <c r="N16" s="672"/>
      <c r="O16" s="672"/>
      <c r="P16" s="672"/>
      <c r="Q16" s="672"/>
      <c r="R16" s="672"/>
      <c r="S16" s="672"/>
      <c r="T16" s="672"/>
      <c r="U16" s="490" t="s">
        <v>429</v>
      </c>
      <c r="V16" s="490"/>
      <c r="W16" s="490"/>
      <c r="X16" s="490"/>
      <c r="Y16" s="490"/>
      <c r="Z16" s="490"/>
      <c r="AA16" s="490"/>
      <c r="AB16" s="490"/>
      <c r="AC16" s="490"/>
      <c r="AD16" s="491"/>
      <c r="AE16" s="599"/>
      <c r="AF16" s="600"/>
      <c r="AG16" s="600"/>
      <c r="AH16" s="600"/>
      <c r="AI16" s="600"/>
      <c r="AJ16" s="600"/>
      <c r="AK16" s="600"/>
      <c r="AL16" s="601"/>
      <c r="AM16" s="376"/>
      <c r="AO16" s="106"/>
      <c r="AP16" s="106"/>
      <c r="AQ16" s="106"/>
      <c r="AR16" s="106"/>
      <c r="AS16" s="108"/>
      <c r="AT16" s="108"/>
      <c r="AU16" s="53"/>
      <c r="AV16" s="53"/>
      <c r="AW16" s="53"/>
      <c r="AX16" s="53"/>
    </row>
    <row r="17" spans="1:50" ht="13.65" customHeight="1" x14ac:dyDescent="0.25">
      <c r="A17" s="46">
        <f>ROW()</f>
        <v>17</v>
      </c>
      <c r="B17" s="602"/>
      <c r="C17" s="603"/>
      <c r="D17" s="603"/>
      <c r="E17" s="604"/>
      <c r="F17" s="671" t="s">
        <v>298</v>
      </c>
      <c r="G17" s="672"/>
      <c r="H17" s="672"/>
      <c r="I17" s="672"/>
      <c r="J17" s="672"/>
      <c r="K17" s="672"/>
      <c r="L17" s="672"/>
      <c r="M17" s="672"/>
      <c r="N17" s="672"/>
      <c r="O17" s="672"/>
      <c r="P17" s="672"/>
      <c r="Q17" s="672"/>
      <c r="R17" s="672"/>
      <c r="S17" s="672"/>
      <c r="T17" s="672"/>
      <c r="U17" s="546" t="s">
        <v>69</v>
      </c>
      <c r="V17" s="546"/>
      <c r="W17" s="546"/>
      <c r="X17" s="546"/>
      <c r="Y17" s="546"/>
      <c r="Z17" s="546"/>
      <c r="AA17" s="546"/>
      <c r="AB17" s="546"/>
      <c r="AC17" s="546"/>
      <c r="AD17" s="551"/>
      <c r="AE17" s="599"/>
      <c r="AF17" s="600"/>
      <c r="AG17" s="600"/>
      <c r="AH17" s="600"/>
      <c r="AI17" s="600"/>
      <c r="AJ17" s="600"/>
      <c r="AK17" s="600"/>
      <c r="AL17" s="601"/>
      <c r="AM17" s="376"/>
      <c r="AO17" s="103" t="s">
        <v>69</v>
      </c>
      <c r="AP17" s="98" t="s">
        <v>57</v>
      </c>
      <c r="AQ17" s="98" t="s">
        <v>58</v>
      </c>
      <c r="AR17" s="106"/>
      <c r="AS17" s="108"/>
      <c r="AT17" s="108"/>
      <c r="AU17" s="53"/>
      <c r="AV17" s="53"/>
      <c r="AW17" s="53"/>
      <c r="AX17" s="53"/>
    </row>
    <row r="18" spans="1:50" ht="13.65" customHeight="1" x14ac:dyDescent="0.25">
      <c r="A18" s="46">
        <f>ROW()</f>
        <v>18</v>
      </c>
      <c r="B18" s="602"/>
      <c r="C18" s="603"/>
      <c r="D18" s="603"/>
      <c r="E18" s="604"/>
      <c r="F18" s="671" t="s">
        <v>299</v>
      </c>
      <c r="G18" s="672"/>
      <c r="H18" s="672"/>
      <c r="I18" s="672"/>
      <c r="J18" s="672"/>
      <c r="K18" s="672"/>
      <c r="L18" s="672"/>
      <c r="M18" s="672"/>
      <c r="N18" s="672"/>
      <c r="O18" s="672"/>
      <c r="P18" s="672"/>
      <c r="Q18" s="672"/>
      <c r="R18" s="672"/>
      <c r="S18" s="672"/>
      <c r="T18" s="672"/>
      <c r="U18" s="490" t="s">
        <v>429</v>
      </c>
      <c r="V18" s="490"/>
      <c r="W18" s="490"/>
      <c r="X18" s="490"/>
      <c r="Y18" s="490"/>
      <c r="Z18" s="490"/>
      <c r="AA18" s="490"/>
      <c r="AB18" s="490"/>
      <c r="AC18" s="490"/>
      <c r="AD18" s="491"/>
      <c r="AE18" s="599"/>
      <c r="AF18" s="600"/>
      <c r="AG18" s="600"/>
      <c r="AH18" s="600"/>
      <c r="AI18" s="600"/>
      <c r="AJ18" s="600"/>
      <c r="AK18" s="600"/>
      <c r="AL18" s="601"/>
      <c r="AM18" s="376"/>
      <c r="AO18" s="106"/>
      <c r="AP18" s="106"/>
      <c r="AQ18" s="106"/>
      <c r="AR18" s="106"/>
      <c r="AS18" s="108"/>
      <c r="AT18" s="108"/>
      <c r="AU18" s="53"/>
      <c r="AV18" s="53"/>
      <c r="AW18" s="53"/>
      <c r="AX18" s="53"/>
    </row>
    <row r="19" spans="1:50" ht="13.65" customHeight="1" x14ac:dyDescent="0.25">
      <c r="A19" s="46">
        <f>ROW()</f>
        <v>19</v>
      </c>
      <c r="B19" s="602" t="s">
        <v>300</v>
      </c>
      <c r="C19" s="603"/>
      <c r="D19" s="603"/>
      <c r="E19" s="604"/>
      <c r="F19" s="671" t="s">
        <v>301</v>
      </c>
      <c r="G19" s="672"/>
      <c r="H19" s="672"/>
      <c r="I19" s="672"/>
      <c r="J19" s="672"/>
      <c r="K19" s="672"/>
      <c r="L19" s="672"/>
      <c r="M19" s="672"/>
      <c r="N19" s="672"/>
      <c r="O19" s="672"/>
      <c r="P19" s="672"/>
      <c r="Q19" s="672"/>
      <c r="R19" s="672"/>
      <c r="S19" s="672"/>
      <c r="T19" s="672"/>
      <c r="U19" s="490" t="s">
        <v>69</v>
      </c>
      <c r="V19" s="490"/>
      <c r="W19" s="490"/>
      <c r="X19" s="490"/>
      <c r="Y19" s="490"/>
      <c r="Z19" s="490"/>
      <c r="AA19" s="490"/>
      <c r="AB19" s="490"/>
      <c r="AC19" s="490"/>
      <c r="AD19" s="491"/>
      <c r="AE19" s="599"/>
      <c r="AF19" s="600"/>
      <c r="AG19" s="600"/>
      <c r="AH19" s="600"/>
      <c r="AI19" s="600"/>
      <c r="AJ19" s="600"/>
      <c r="AK19" s="600"/>
      <c r="AL19" s="601"/>
      <c r="AM19" s="376"/>
      <c r="AO19" s="103" t="s">
        <v>69</v>
      </c>
      <c r="AP19" s="98" t="s">
        <v>214</v>
      </c>
      <c r="AQ19" s="98" t="s">
        <v>215</v>
      </c>
      <c r="AR19" s="98" t="s">
        <v>216</v>
      </c>
      <c r="AS19" s="113" t="s">
        <v>73</v>
      </c>
      <c r="AT19" s="113"/>
      <c r="AU19" s="53"/>
      <c r="AV19" s="53"/>
      <c r="AW19" s="53"/>
      <c r="AX19" s="53"/>
    </row>
    <row r="20" spans="1:50" ht="13.65" customHeight="1" x14ac:dyDescent="0.25">
      <c r="A20" s="46">
        <f>ROW()</f>
        <v>20</v>
      </c>
      <c r="B20" s="602" t="s">
        <v>300</v>
      </c>
      <c r="C20" s="603"/>
      <c r="D20" s="603"/>
      <c r="E20" s="604"/>
      <c r="F20" s="671" t="s">
        <v>303</v>
      </c>
      <c r="G20" s="672"/>
      <c r="H20" s="672"/>
      <c r="I20" s="672"/>
      <c r="J20" s="672"/>
      <c r="K20" s="672"/>
      <c r="L20" s="672"/>
      <c r="M20" s="672"/>
      <c r="N20" s="672"/>
      <c r="O20" s="672"/>
      <c r="P20" s="672"/>
      <c r="Q20" s="672"/>
      <c r="R20" s="672"/>
      <c r="S20" s="672"/>
      <c r="T20" s="672"/>
      <c r="U20" s="490" t="s">
        <v>69</v>
      </c>
      <c r="V20" s="490"/>
      <c r="W20" s="490"/>
      <c r="X20" s="490"/>
      <c r="Y20" s="490"/>
      <c r="Z20" s="490"/>
      <c r="AA20" s="490"/>
      <c r="AB20" s="490"/>
      <c r="AC20" s="490"/>
      <c r="AD20" s="491"/>
      <c r="AE20" s="599"/>
      <c r="AF20" s="600"/>
      <c r="AG20" s="600"/>
      <c r="AH20" s="600"/>
      <c r="AI20" s="600"/>
      <c r="AJ20" s="600"/>
      <c r="AK20" s="600"/>
      <c r="AL20" s="601"/>
      <c r="AM20" s="376"/>
      <c r="AO20" s="103" t="s">
        <v>69</v>
      </c>
      <c r="AP20" s="98" t="s">
        <v>214</v>
      </c>
      <c r="AQ20" s="98" t="s">
        <v>215</v>
      </c>
      <c r="AR20" s="98" t="s">
        <v>216</v>
      </c>
      <c r="AS20" s="143" t="s">
        <v>302</v>
      </c>
      <c r="AT20" s="113" t="s">
        <v>73</v>
      </c>
      <c r="AU20" s="53"/>
      <c r="AV20" s="53"/>
      <c r="AW20" s="53"/>
      <c r="AX20" s="53"/>
    </row>
    <row r="21" spans="1:50" ht="13.65" customHeight="1" x14ac:dyDescent="0.25">
      <c r="A21" s="46">
        <f>ROW()</f>
        <v>21</v>
      </c>
      <c r="B21" s="602" t="s">
        <v>304</v>
      </c>
      <c r="C21" s="603"/>
      <c r="D21" s="603"/>
      <c r="E21" s="604"/>
      <c r="F21" s="671" t="s">
        <v>491</v>
      </c>
      <c r="G21" s="672"/>
      <c r="H21" s="672"/>
      <c r="I21" s="672"/>
      <c r="J21" s="672"/>
      <c r="K21" s="672"/>
      <c r="L21" s="672"/>
      <c r="M21" s="672"/>
      <c r="N21" s="672"/>
      <c r="O21" s="672"/>
      <c r="P21" s="672"/>
      <c r="Q21" s="672"/>
      <c r="R21" s="672"/>
      <c r="S21" s="672"/>
      <c r="T21" s="672"/>
      <c r="U21" s="492" t="s">
        <v>69</v>
      </c>
      <c r="V21" s="492"/>
      <c r="W21" s="492"/>
      <c r="X21" s="492"/>
      <c r="Y21" s="492"/>
      <c r="Z21" s="492"/>
      <c r="AA21" s="492"/>
      <c r="AB21" s="492"/>
      <c r="AC21" s="492"/>
      <c r="AD21" s="680"/>
      <c r="AE21" s="599"/>
      <c r="AF21" s="600"/>
      <c r="AG21" s="600"/>
      <c r="AH21" s="600"/>
      <c r="AI21" s="600"/>
      <c r="AJ21" s="600"/>
      <c r="AK21" s="600"/>
      <c r="AL21" s="601"/>
      <c r="AM21" s="376"/>
      <c r="AO21" s="103" t="s">
        <v>69</v>
      </c>
      <c r="AP21" s="144" t="s">
        <v>305</v>
      </c>
      <c r="AQ21" s="144" t="s">
        <v>306</v>
      </c>
      <c r="AR21" s="98" t="s">
        <v>73</v>
      </c>
      <c r="AS21" s="115"/>
      <c r="AT21" s="102"/>
      <c r="AU21" s="53"/>
      <c r="AV21" s="53"/>
      <c r="AW21" s="53"/>
      <c r="AX21" s="53"/>
    </row>
    <row r="22" spans="1:50" ht="13.65" customHeight="1" x14ac:dyDescent="0.25">
      <c r="A22" s="46">
        <f>ROW()</f>
        <v>22</v>
      </c>
      <c r="B22" s="602"/>
      <c r="C22" s="603"/>
      <c r="D22" s="603"/>
      <c r="E22" s="604"/>
      <c r="F22" s="671" t="s">
        <v>916</v>
      </c>
      <c r="G22" s="672"/>
      <c r="H22" s="672"/>
      <c r="I22" s="672"/>
      <c r="J22" s="672"/>
      <c r="K22" s="672"/>
      <c r="L22" s="672"/>
      <c r="M22" s="672"/>
      <c r="N22" s="672"/>
      <c r="O22" s="672"/>
      <c r="P22" s="672"/>
      <c r="Q22" s="672"/>
      <c r="R22" s="672"/>
      <c r="S22" s="672"/>
      <c r="T22" s="672"/>
      <c r="U22" s="441" t="s">
        <v>69</v>
      </c>
      <c r="V22" s="441"/>
      <c r="W22" s="441"/>
      <c r="X22" s="441"/>
      <c r="Y22" s="441"/>
      <c r="Z22" s="441"/>
      <c r="AA22" s="441"/>
      <c r="AB22" s="441"/>
      <c r="AC22" s="441"/>
      <c r="AD22" s="442"/>
      <c r="AE22" s="599"/>
      <c r="AF22" s="600"/>
      <c r="AG22" s="600"/>
      <c r="AH22" s="600"/>
      <c r="AI22" s="600"/>
      <c r="AJ22" s="600"/>
      <c r="AK22" s="600"/>
      <c r="AL22" s="601"/>
      <c r="AM22" s="376"/>
      <c r="AO22" s="103" t="s">
        <v>69</v>
      </c>
      <c r="AP22" s="298" t="s">
        <v>60</v>
      </c>
      <c r="AQ22" s="298" t="s">
        <v>61</v>
      </c>
      <c r="AR22" s="298" t="s">
        <v>209</v>
      </c>
      <c r="AS22" s="108"/>
      <c r="AT22" s="108"/>
      <c r="AU22" s="53"/>
      <c r="AV22" s="53"/>
      <c r="AW22" s="53"/>
      <c r="AX22" s="53"/>
    </row>
    <row r="23" spans="1:50" ht="13.65" customHeight="1" x14ac:dyDescent="0.25">
      <c r="A23" s="46">
        <f>ROW()</f>
        <v>23</v>
      </c>
      <c r="B23" s="669">
        <v>7.2</v>
      </c>
      <c r="C23" s="670"/>
      <c r="D23" s="670"/>
      <c r="E23" s="670"/>
      <c r="F23" s="638" t="s">
        <v>690</v>
      </c>
      <c r="G23" s="638"/>
      <c r="H23" s="638"/>
      <c r="I23" s="638"/>
      <c r="J23" s="638"/>
      <c r="K23" s="638"/>
      <c r="L23" s="638"/>
      <c r="M23" s="638"/>
      <c r="N23" s="638"/>
      <c r="O23" s="638"/>
      <c r="P23" s="638"/>
      <c r="Q23" s="638"/>
      <c r="R23" s="638"/>
      <c r="S23" s="638"/>
      <c r="T23" s="638"/>
      <c r="U23" s="638"/>
      <c r="V23" s="638"/>
      <c r="W23" s="638"/>
      <c r="X23" s="638"/>
      <c r="Y23" s="638"/>
      <c r="Z23" s="638"/>
      <c r="AA23" s="638"/>
      <c r="AB23" s="638"/>
      <c r="AC23" s="638"/>
      <c r="AD23" s="638"/>
      <c r="AE23" s="667"/>
      <c r="AF23" s="667"/>
      <c r="AG23" s="667"/>
      <c r="AH23" s="667"/>
      <c r="AI23" s="667"/>
      <c r="AJ23" s="667"/>
      <c r="AK23" s="667"/>
      <c r="AL23" s="668"/>
      <c r="AM23" s="377"/>
      <c r="AO23" s="106"/>
      <c r="AP23" s="106"/>
      <c r="AQ23" s="106"/>
      <c r="AR23" s="106"/>
      <c r="AS23" s="108"/>
    </row>
    <row r="24" spans="1:50" ht="13.65" customHeight="1" x14ac:dyDescent="0.25">
      <c r="A24" s="46">
        <f>ROW()</f>
        <v>24</v>
      </c>
      <c r="B24" s="602" t="s">
        <v>902</v>
      </c>
      <c r="C24" s="603"/>
      <c r="D24" s="603"/>
      <c r="E24" s="604"/>
      <c r="F24" s="446" t="s">
        <v>903</v>
      </c>
      <c r="G24" s="447"/>
      <c r="H24" s="447"/>
      <c r="I24" s="447"/>
      <c r="J24" s="447"/>
      <c r="K24" s="447"/>
      <c r="L24" s="447"/>
      <c r="M24" s="447"/>
      <c r="N24" s="447"/>
      <c r="O24" s="447"/>
      <c r="P24" s="447"/>
      <c r="Q24" s="447"/>
      <c r="R24" s="447"/>
      <c r="S24" s="447"/>
      <c r="T24" s="447"/>
      <c r="U24" s="441" t="s">
        <v>62</v>
      </c>
      <c r="V24" s="441"/>
      <c r="W24" s="441"/>
      <c r="X24" s="441"/>
      <c r="Y24" s="441"/>
      <c r="Z24" s="441"/>
      <c r="AA24" s="441"/>
      <c r="AB24" s="441"/>
      <c r="AC24" s="441"/>
      <c r="AD24" s="442"/>
      <c r="AE24" s="599"/>
      <c r="AF24" s="600"/>
      <c r="AG24" s="600"/>
      <c r="AH24" s="600"/>
      <c r="AI24" s="600"/>
      <c r="AJ24" s="600"/>
      <c r="AK24" s="600"/>
      <c r="AL24" s="601"/>
      <c r="AM24" s="377"/>
      <c r="AO24" s="298" t="s">
        <v>69</v>
      </c>
      <c r="AP24" s="103" t="s">
        <v>62</v>
      </c>
      <c r="AQ24" s="298" t="s">
        <v>904</v>
      </c>
      <c r="AR24" s="298" t="s">
        <v>73</v>
      </c>
      <c r="AS24" s="108"/>
    </row>
    <row r="25" spans="1:50" ht="13.65" customHeight="1" x14ac:dyDescent="0.25">
      <c r="A25" s="46">
        <f>ROW()</f>
        <v>25</v>
      </c>
      <c r="B25" s="602"/>
      <c r="C25" s="603"/>
      <c r="D25" s="603"/>
      <c r="E25" s="604"/>
      <c r="F25" s="446" t="s">
        <v>293</v>
      </c>
      <c r="G25" s="447"/>
      <c r="H25" s="447"/>
      <c r="I25" s="447"/>
      <c r="J25" s="447"/>
      <c r="K25" s="447"/>
      <c r="L25" s="447"/>
      <c r="M25" s="447"/>
      <c r="N25" s="447"/>
      <c r="O25" s="447"/>
      <c r="P25" s="447"/>
      <c r="Q25" s="447"/>
      <c r="R25" s="447"/>
      <c r="S25" s="447"/>
      <c r="T25" s="447"/>
      <c r="U25" s="546" t="s">
        <v>429</v>
      </c>
      <c r="V25" s="546"/>
      <c r="W25" s="546"/>
      <c r="X25" s="546"/>
      <c r="Y25" s="546"/>
      <c r="Z25" s="546"/>
      <c r="AA25" s="546"/>
      <c r="AB25" s="546"/>
      <c r="AC25" s="546"/>
      <c r="AD25" s="551"/>
      <c r="AE25" s="599"/>
      <c r="AF25" s="600"/>
      <c r="AG25" s="600"/>
      <c r="AH25" s="600"/>
      <c r="AI25" s="600"/>
      <c r="AJ25" s="600"/>
      <c r="AK25" s="600"/>
      <c r="AL25" s="601"/>
      <c r="AM25" s="376"/>
      <c r="AO25" s="106"/>
      <c r="AP25" s="106"/>
      <c r="AQ25" s="106"/>
      <c r="AR25" s="106"/>
      <c r="AS25" s="108"/>
    </row>
    <row r="26" spans="1:50" ht="13.65" customHeight="1" x14ac:dyDescent="0.25">
      <c r="A26" s="46">
        <f>ROW()</f>
        <v>26</v>
      </c>
      <c r="B26" s="602"/>
      <c r="C26" s="603"/>
      <c r="D26" s="603"/>
      <c r="E26" s="604"/>
      <c r="F26" s="446" t="s">
        <v>646</v>
      </c>
      <c r="G26" s="447"/>
      <c r="H26" s="447"/>
      <c r="I26" s="447"/>
      <c r="J26" s="447"/>
      <c r="K26" s="447"/>
      <c r="L26" s="447"/>
      <c r="M26" s="447"/>
      <c r="N26" s="447"/>
      <c r="O26" s="447"/>
      <c r="P26" s="447"/>
      <c r="Q26" s="447"/>
      <c r="R26" s="447"/>
      <c r="S26" s="447"/>
      <c r="T26" s="447"/>
      <c r="U26" s="546" t="s">
        <v>429</v>
      </c>
      <c r="V26" s="546"/>
      <c r="W26" s="546"/>
      <c r="X26" s="546"/>
      <c r="Y26" s="546"/>
      <c r="Z26" s="546"/>
      <c r="AA26" s="546"/>
      <c r="AB26" s="546"/>
      <c r="AC26" s="546"/>
      <c r="AD26" s="551"/>
      <c r="AE26" s="599"/>
      <c r="AF26" s="600"/>
      <c r="AG26" s="600"/>
      <c r="AH26" s="600"/>
      <c r="AI26" s="600"/>
      <c r="AJ26" s="600"/>
      <c r="AK26" s="600"/>
      <c r="AL26" s="601"/>
      <c r="AM26" s="376"/>
      <c r="AO26" s="106"/>
      <c r="AP26" s="106"/>
      <c r="AQ26" s="106"/>
      <c r="AR26" s="106"/>
      <c r="AS26" s="108"/>
    </row>
    <row r="27" spans="1:50" ht="13.65" customHeight="1" x14ac:dyDescent="0.25">
      <c r="A27" s="46">
        <f>ROW()</f>
        <v>27</v>
      </c>
      <c r="B27" s="602"/>
      <c r="C27" s="603"/>
      <c r="D27" s="603"/>
      <c r="E27" s="604"/>
      <c r="F27" s="446" t="s">
        <v>776</v>
      </c>
      <c r="G27" s="447"/>
      <c r="H27" s="447"/>
      <c r="I27" s="447"/>
      <c r="J27" s="447"/>
      <c r="K27" s="447"/>
      <c r="L27" s="447"/>
      <c r="M27" s="447"/>
      <c r="N27" s="447"/>
      <c r="O27" s="447"/>
      <c r="P27" s="447"/>
      <c r="Q27" s="447"/>
      <c r="R27" s="447"/>
      <c r="S27" s="447"/>
      <c r="T27" s="447"/>
      <c r="U27" s="490" t="s">
        <v>429</v>
      </c>
      <c r="V27" s="490"/>
      <c r="W27" s="490"/>
      <c r="X27" s="490"/>
      <c r="Y27" s="490"/>
      <c r="Z27" s="490"/>
      <c r="AA27" s="490"/>
      <c r="AB27" s="490"/>
      <c r="AC27" s="490"/>
      <c r="AD27" s="491"/>
      <c r="AE27" s="599"/>
      <c r="AF27" s="600"/>
      <c r="AG27" s="600"/>
      <c r="AH27" s="600"/>
      <c r="AI27" s="600"/>
      <c r="AJ27" s="600"/>
      <c r="AK27" s="600"/>
      <c r="AL27" s="601"/>
      <c r="AM27" s="376"/>
      <c r="AO27" s="123"/>
      <c r="AP27" s="106"/>
      <c r="AQ27" s="106"/>
      <c r="AR27" s="106"/>
      <c r="AS27" s="145"/>
    </row>
    <row r="28" spans="1:50" ht="13.65" customHeight="1" x14ac:dyDescent="0.25">
      <c r="A28" s="46">
        <f>ROW()</f>
        <v>28</v>
      </c>
      <c r="B28" s="602" t="s">
        <v>307</v>
      </c>
      <c r="C28" s="603"/>
      <c r="D28" s="603"/>
      <c r="E28" s="604"/>
      <c r="F28" s="446" t="s">
        <v>777</v>
      </c>
      <c r="G28" s="447"/>
      <c r="H28" s="447"/>
      <c r="I28" s="447"/>
      <c r="J28" s="447"/>
      <c r="K28" s="447"/>
      <c r="L28" s="447"/>
      <c r="M28" s="447"/>
      <c r="N28" s="447"/>
      <c r="O28" s="447"/>
      <c r="P28" s="447"/>
      <c r="Q28" s="447"/>
      <c r="R28" s="447"/>
      <c r="S28" s="447"/>
      <c r="T28" s="447"/>
      <c r="U28" s="490" t="s">
        <v>429</v>
      </c>
      <c r="V28" s="490"/>
      <c r="W28" s="490"/>
      <c r="X28" s="490"/>
      <c r="Y28" s="490"/>
      <c r="Z28" s="490"/>
      <c r="AA28" s="490"/>
      <c r="AB28" s="487" t="str">
        <f>IF(units="Select","",AR28)</f>
        <v/>
      </c>
      <c r="AC28" s="487"/>
      <c r="AD28" s="488"/>
      <c r="AE28" s="599"/>
      <c r="AF28" s="600"/>
      <c r="AG28" s="600"/>
      <c r="AH28" s="600"/>
      <c r="AI28" s="600"/>
      <c r="AJ28" s="600"/>
      <c r="AK28" s="600"/>
      <c r="AL28" s="601"/>
      <c r="AM28" s="376"/>
      <c r="AO28" s="106"/>
      <c r="AP28" s="104" t="s">
        <v>142</v>
      </c>
      <c r="AQ28" s="104" t="s">
        <v>141</v>
      </c>
      <c r="AR28" s="186" t="str">
        <f>IF(units=unit_usc,AQ28,AP28)</f>
        <v>mm</v>
      </c>
      <c r="AS28" s="108"/>
      <c r="AT28" s="95"/>
    </row>
    <row r="29" spans="1:50" ht="13.65" customHeight="1" x14ac:dyDescent="0.25">
      <c r="A29" s="46">
        <f>ROW()</f>
        <v>29</v>
      </c>
      <c r="B29" s="602"/>
      <c r="C29" s="603"/>
      <c r="D29" s="603"/>
      <c r="E29" s="604"/>
      <c r="F29" s="446" t="s">
        <v>308</v>
      </c>
      <c r="G29" s="447"/>
      <c r="H29" s="447"/>
      <c r="I29" s="447"/>
      <c r="J29" s="447"/>
      <c r="K29" s="447"/>
      <c r="L29" s="447"/>
      <c r="M29" s="447"/>
      <c r="N29" s="447"/>
      <c r="O29" s="447"/>
      <c r="P29" s="447"/>
      <c r="Q29" s="447"/>
      <c r="R29" s="447"/>
      <c r="S29" s="447"/>
      <c r="T29" s="447"/>
      <c r="U29" s="546" t="s">
        <v>429</v>
      </c>
      <c r="V29" s="546"/>
      <c r="W29" s="546"/>
      <c r="X29" s="546"/>
      <c r="Y29" s="546"/>
      <c r="Z29" s="546"/>
      <c r="AA29" s="546"/>
      <c r="AB29" s="546"/>
      <c r="AC29" s="546"/>
      <c r="AD29" s="551"/>
      <c r="AE29" s="599"/>
      <c r="AF29" s="600"/>
      <c r="AG29" s="600"/>
      <c r="AH29" s="600"/>
      <c r="AI29" s="600"/>
      <c r="AJ29" s="600"/>
      <c r="AK29" s="600"/>
      <c r="AL29" s="601"/>
      <c r="AM29" s="376"/>
      <c r="AO29" s="123"/>
      <c r="AP29" s="106"/>
      <c r="AQ29" s="106"/>
      <c r="AR29" s="106"/>
      <c r="AS29" s="108"/>
      <c r="AT29" s="95"/>
    </row>
    <row r="30" spans="1:50" ht="13.65" customHeight="1" x14ac:dyDescent="0.25">
      <c r="A30" s="46">
        <f>ROW()</f>
        <v>30</v>
      </c>
      <c r="B30" s="602"/>
      <c r="C30" s="603"/>
      <c r="D30" s="603"/>
      <c r="E30" s="604"/>
      <c r="F30" s="446" t="s">
        <v>647</v>
      </c>
      <c r="G30" s="447"/>
      <c r="H30" s="447"/>
      <c r="I30" s="447"/>
      <c r="J30" s="447"/>
      <c r="K30" s="447"/>
      <c r="L30" s="447"/>
      <c r="M30" s="447"/>
      <c r="N30" s="447"/>
      <c r="O30" s="447"/>
      <c r="P30" s="447"/>
      <c r="Q30" s="447"/>
      <c r="R30" s="447"/>
      <c r="S30" s="447"/>
      <c r="T30" s="447"/>
      <c r="U30" s="441" t="s">
        <v>69</v>
      </c>
      <c r="V30" s="441"/>
      <c r="W30" s="441"/>
      <c r="X30" s="441"/>
      <c r="Y30" s="441"/>
      <c r="Z30" s="441"/>
      <c r="AA30" s="441"/>
      <c r="AB30" s="441"/>
      <c r="AC30" s="441"/>
      <c r="AD30" s="442"/>
      <c r="AE30" s="599"/>
      <c r="AF30" s="600"/>
      <c r="AG30" s="600"/>
      <c r="AH30" s="600"/>
      <c r="AI30" s="600"/>
      <c r="AJ30" s="600"/>
      <c r="AK30" s="600"/>
      <c r="AL30" s="601"/>
      <c r="AM30" s="376"/>
      <c r="AO30" s="103" t="s">
        <v>69</v>
      </c>
      <c r="AP30" s="98" t="s">
        <v>309</v>
      </c>
      <c r="AQ30" s="98" t="s">
        <v>310</v>
      </c>
      <c r="AR30" s="98" t="s">
        <v>73</v>
      </c>
      <c r="AS30" s="108"/>
      <c r="AT30" s="95"/>
    </row>
    <row r="31" spans="1:50" ht="13.65" customHeight="1" x14ac:dyDescent="0.25">
      <c r="A31" s="46">
        <f>ROW()</f>
        <v>31</v>
      </c>
      <c r="B31" s="602" t="s">
        <v>311</v>
      </c>
      <c r="C31" s="603"/>
      <c r="D31" s="603"/>
      <c r="E31" s="604"/>
      <c r="F31" s="446" t="s">
        <v>778</v>
      </c>
      <c r="G31" s="447"/>
      <c r="H31" s="447"/>
      <c r="I31" s="447"/>
      <c r="J31" s="447"/>
      <c r="K31" s="447"/>
      <c r="L31" s="447"/>
      <c r="M31" s="447"/>
      <c r="N31" s="447"/>
      <c r="O31" s="447"/>
      <c r="P31" s="447"/>
      <c r="Q31" s="447"/>
      <c r="R31" s="447"/>
      <c r="S31" s="447"/>
      <c r="T31" s="447"/>
      <c r="U31" s="441" t="s">
        <v>69</v>
      </c>
      <c r="V31" s="441"/>
      <c r="W31" s="441"/>
      <c r="X31" s="441"/>
      <c r="Y31" s="441"/>
      <c r="Z31" s="441"/>
      <c r="AA31" s="441"/>
      <c r="AB31" s="441"/>
      <c r="AC31" s="441"/>
      <c r="AD31" s="442"/>
      <c r="AE31" s="599"/>
      <c r="AF31" s="600"/>
      <c r="AG31" s="600"/>
      <c r="AH31" s="600"/>
      <c r="AI31" s="600"/>
      <c r="AJ31" s="600"/>
      <c r="AK31" s="600"/>
      <c r="AL31" s="601"/>
      <c r="AM31" s="376"/>
      <c r="AO31" s="103" t="s">
        <v>69</v>
      </c>
      <c r="AP31" s="98" t="s">
        <v>60</v>
      </c>
      <c r="AQ31" s="98" t="s">
        <v>61</v>
      </c>
      <c r="AR31" s="209"/>
      <c r="AS31" s="108"/>
      <c r="AT31" s="95"/>
    </row>
    <row r="32" spans="1:50" ht="13.65" customHeight="1" x14ac:dyDescent="0.25">
      <c r="A32" s="46">
        <f>ROW()</f>
        <v>32</v>
      </c>
      <c r="B32" s="602" t="s">
        <v>905</v>
      </c>
      <c r="C32" s="603"/>
      <c r="D32" s="603"/>
      <c r="E32" s="604"/>
      <c r="F32" s="446" t="s">
        <v>906</v>
      </c>
      <c r="G32" s="447"/>
      <c r="H32" s="447"/>
      <c r="I32" s="447"/>
      <c r="J32" s="447"/>
      <c r="K32" s="447"/>
      <c r="L32" s="447"/>
      <c r="M32" s="447"/>
      <c r="N32" s="447"/>
      <c r="O32" s="447"/>
      <c r="P32" s="447"/>
      <c r="Q32" s="447"/>
      <c r="R32" s="447"/>
      <c r="S32" s="447"/>
      <c r="T32" s="447"/>
      <c r="U32" s="441" t="s">
        <v>907</v>
      </c>
      <c r="V32" s="441"/>
      <c r="W32" s="441"/>
      <c r="X32" s="441"/>
      <c r="Y32" s="441"/>
      <c r="Z32" s="441"/>
      <c r="AA32" s="441"/>
      <c r="AB32" s="441"/>
      <c r="AC32" s="441"/>
      <c r="AD32" s="442"/>
      <c r="AE32" s="599"/>
      <c r="AF32" s="600"/>
      <c r="AG32" s="600"/>
      <c r="AH32" s="600"/>
      <c r="AI32" s="600"/>
      <c r="AJ32" s="600"/>
      <c r="AK32" s="600"/>
      <c r="AL32" s="601"/>
      <c r="AM32" s="376"/>
      <c r="AO32" s="298" t="s">
        <v>69</v>
      </c>
      <c r="AP32" s="103" t="s">
        <v>907</v>
      </c>
      <c r="AQ32" s="298" t="s">
        <v>73</v>
      </c>
      <c r="AR32" s="214"/>
      <c r="AS32" s="108"/>
      <c r="AT32" s="152"/>
    </row>
    <row r="33" spans="1:46" ht="13.65" customHeight="1" x14ac:dyDescent="0.25">
      <c r="A33" s="46">
        <f>ROW()</f>
        <v>33</v>
      </c>
      <c r="B33" s="602" t="s">
        <v>312</v>
      </c>
      <c r="C33" s="603"/>
      <c r="D33" s="603"/>
      <c r="E33" s="604"/>
      <c r="F33" s="446" t="s">
        <v>779</v>
      </c>
      <c r="G33" s="447"/>
      <c r="H33" s="447"/>
      <c r="I33" s="447"/>
      <c r="J33" s="447"/>
      <c r="K33" s="447"/>
      <c r="L33" s="447"/>
      <c r="M33" s="447"/>
      <c r="N33" s="447"/>
      <c r="O33" s="447"/>
      <c r="P33" s="447"/>
      <c r="Q33" s="447"/>
      <c r="R33" s="447"/>
      <c r="S33" s="447"/>
      <c r="T33" s="447"/>
      <c r="U33" s="441" t="s">
        <v>61</v>
      </c>
      <c r="V33" s="441"/>
      <c r="W33" s="441"/>
      <c r="X33" s="441"/>
      <c r="Y33" s="441"/>
      <c r="Z33" s="441"/>
      <c r="AA33" s="441"/>
      <c r="AB33" s="441"/>
      <c r="AC33" s="441"/>
      <c r="AD33" s="442"/>
      <c r="AE33" s="599"/>
      <c r="AF33" s="600"/>
      <c r="AG33" s="600"/>
      <c r="AH33" s="600"/>
      <c r="AI33" s="600"/>
      <c r="AJ33" s="600"/>
      <c r="AK33" s="600"/>
      <c r="AL33" s="601"/>
      <c r="AM33" s="376"/>
      <c r="AO33" s="211" t="s">
        <v>69</v>
      </c>
      <c r="AP33" s="98" t="s">
        <v>60</v>
      </c>
      <c r="AQ33" s="103" t="s">
        <v>61</v>
      </c>
      <c r="AR33" s="213"/>
      <c r="AS33" s="106"/>
      <c r="AT33" s="95"/>
    </row>
    <row r="34" spans="1:46" ht="13.65" customHeight="1" x14ac:dyDescent="0.25">
      <c r="A34" s="46">
        <f>ROW()</f>
        <v>34</v>
      </c>
      <c r="B34" s="602" t="s">
        <v>313</v>
      </c>
      <c r="C34" s="603"/>
      <c r="D34" s="603"/>
      <c r="E34" s="604"/>
      <c r="F34" s="446" t="s">
        <v>780</v>
      </c>
      <c r="G34" s="447"/>
      <c r="H34" s="447"/>
      <c r="I34" s="447"/>
      <c r="J34" s="447"/>
      <c r="K34" s="447"/>
      <c r="L34" s="447"/>
      <c r="M34" s="447"/>
      <c r="N34" s="447"/>
      <c r="O34" s="447"/>
      <c r="P34" s="447"/>
      <c r="Q34" s="447"/>
      <c r="R34" s="447"/>
      <c r="S34" s="447"/>
      <c r="T34" s="447"/>
      <c r="U34" s="441" t="s">
        <v>69</v>
      </c>
      <c r="V34" s="441"/>
      <c r="W34" s="441"/>
      <c r="X34" s="441"/>
      <c r="Y34" s="441"/>
      <c r="Z34" s="441"/>
      <c r="AA34" s="441"/>
      <c r="AB34" s="441"/>
      <c r="AC34" s="441"/>
      <c r="AD34" s="442"/>
      <c r="AE34" s="599"/>
      <c r="AF34" s="600"/>
      <c r="AG34" s="600"/>
      <c r="AH34" s="600"/>
      <c r="AI34" s="600"/>
      <c r="AJ34" s="600"/>
      <c r="AK34" s="600"/>
      <c r="AL34" s="601"/>
      <c r="AM34" s="376"/>
      <c r="AO34" s="103" t="s">
        <v>69</v>
      </c>
      <c r="AP34" s="98" t="s">
        <v>314</v>
      </c>
      <c r="AQ34" s="98" t="s">
        <v>315</v>
      </c>
      <c r="AR34" s="98" t="s">
        <v>316</v>
      </c>
      <c r="AS34" s="98" t="s">
        <v>317</v>
      </c>
      <c r="AT34" s="98" t="s">
        <v>318</v>
      </c>
    </row>
    <row r="35" spans="1:46" ht="13.65" customHeight="1" x14ac:dyDescent="0.25">
      <c r="A35" s="46">
        <f>ROW()</f>
        <v>35</v>
      </c>
      <c r="B35" s="602" t="s">
        <v>460</v>
      </c>
      <c r="C35" s="603"/>
      <c r="D35" s="603"/>
      <c r="E35" s="604"/>
      <c r="F35" s="446" t="s">
        <v>781</v>
      </c>
      <c r="G35" s="447"/>
      <c r="H35" s="447"/>
      <c r="I35" s="447"/>
      <c r="J35" s="447"/>
      <c r="K35" s="447"/>
      <c r="L35" s="447"/>
      <c r="M35" s="447"/>
      <c r="N35" s="447"/>
      <c r="O35" s="447"/>
      <c r="P35" s="447"/>
      <c r="Q35" s="447"/>
      <c r="R35" s="447"/>
      <c r="S35" s="447"/>
      <c r="T35" s="447"/>
      <c r="U35" s="441" t="s">
        <v>69</v>
      </c>
      <c r="V35" s="441"/>
      <c r="W35" s="441"/>
      <c r="X35" s="441"/>
      <c r="Y35" s="441"/>
      <c r="Z35" s="441"/>
      <c r="AA35" s="441"/>
      <c r="AB35" s="441"/>
      <c r="AC35" s="441"/>
      <c r="AD35" s="442"/>
      <c r="AE35" s="599"/>
      <c r="AF35" s="600"/>
      <c r="AG35" s="600"/>
      <c r="AH35" s="600"/>
      <c r="AI35" s="600"/>
      <c r="AJ35" s="600"/>
      <c r="AK35" s="600"/>
      <c r="AL35" s="601"/>
      <c r="AM35" s="376"/>
      <c r="AO35" s="103" t="s">
        <v>69</v>
      </c>
      <c r="AP35" s="98" t="s">
        <v>319</v>
      </c>
      <c r="AQ35" s="98" t="s">
        <v>320</v>
      </c>
      <c r="AR35" s="98" t="s">
        <v>321</v>
      </c>
      <c r="AS35" s="106"/>
      <c r="AT35" s="95"/>
    </row>
    <row r="36" spans="1:46" ht="13.65" customHeight="1" x14ac:dyDescent="0.25">
      <c r="A36" s="46">
        <f>ROW()</f>
        <v>36</v>
      </c>
      <c r="B36" s="602"/>
      <c r="C36" s="603"/>
      <c r="D36" s="603"/>
      <c r="E36" s="604"/>
      <c r="F36" s="446" t="s">
        <v>782</v>
      </c>
      <c r="G36" s="447"/>
      <c r="H36" s="447"/>
      <c r="I36" s="447"/>
      <c r="J36" s="447"/>
      <c r="K36" s="447"/>
      <c r="L36" s="447"/>
      <c r="M36" s="447"/>
      <c r="N36" s="447"/>
      <c r="O36" s="447"/>
      <c r="P36" s="447"/>
      <c r="Q36" s="447"/>
      <c r="R36" s="447"/>
      <c r="S36" s="447"/>
      <c r="T36" s="447"/>
      <c r="U36" s="441" t="s">
        <v>69</v>
      </c>
      <c r="V36" s="441"/>
      <c r="W36" s="441"/>
      <c r="X36" s="441"/>
      <c r="Y36" s="441"/>
      <c r="Z36" s="441"/>
      <c r="AA36" s="441"/>
      <c r="AB36" s="441"/>
      <c r="AC36" s="441"/>
      <c r="AD36" s="442"/>
      <c r="AE36" s="599"/>
      <c r="AF36" s="600"/>
      <c r="AG36" s="600"/>
      <c r="AH36" s="600"/>
      <c r="AI36" s="600"/>
      <c r="AJ36" s="600"/>
      <c r="AK36" s="600"/>
      <c r="AL36" s="601"/>
      <c r="AM36" s="376"/>
      <c r="AO36" s="103" t="s">
        <v>69</v>
      </c>
      <c r="AP36" s="98" t="s">
        <v>60</v>
      </c>
      <c r="AQ36" s="98" t="s">
        <v>61</v>
      </c>
      <c r="AR36" s="209"/>
      <c r="AS36" s="106"/>
      <c r="AT36" s="95"/>
    </row>
    <row r="37" spans="1:46" ht="13.65" customHeight="1" x14ac:dyDescent="0.25">
      <c r="A37" s="46">
        <f>ROW()</f>
        <v>37</v>
      </c>
      <c r="B37" s="602" t="s">
        <v>339</v>
      </c>
      <c r="C37" s="603"/>
      <c r="D37" s="603"/>
      <c r="E37" s="604"/>
      <c r="F37" s="539" t="s">
        <v>340</v>
      </c>
      <c r="G37" s="540"/>
      <c r="H37" s="540"/>
      <c r="I37" s="540"/>
      <c r="J37" s="540"/>
      <c r="K37" s="540"/>
      <c r="L37" s="540"/>
      <c r="M37" s="540"/>
      <c r="N37" s="540"/>
      <c r="O37" s="540"/>
      <c r="P37" s="540"/>
      <c r="Q37" s="540"/>
      <c r="R37" s="540"/>
      <c r="S37" s="540"/>
      <c r="T37" s="540"/>
      <c r="U37" s="540"/>
      <c r="V37" s="540"/>
      <c r="W37" s="540"/>
      <c r="X37" s="540"/>
      <c r="Y37" s="540"/>
      <c r="Z37" s="540"/>
      <c r="AA37" s="540"/>
      <c r="AB37" s="540"/>
      <c r="AC37" s="540"/>
      <c r="AD37" s="541"/>
      <c r="AE37" s="599"/>
      <c r="AF37" s="600"/>
      <c r="AG37" s="600"/>
      <c r="AH37" s="600"/>
      <c r="AI37" s="600"/>
      <c r="AJ37" s="600"/>
      <c r="AK37" s="600"/>
      <c r="AL37" s="601"/>
      <c r="AM37" s="376"/>
      <c r="AO37" s="95"/>
      <c r="AP37" s="108"/>
      <c r="AQ37" s="108"/>
      <c r="AR37" s="108"/>
      <c r="AS37" s="108"/>
      <c r="AT37" s="95"/>
    </row>
    <row r="38" spans="1:46" ht="13.65" customHeight="1" x14ac:dyDescent="0.25">
      <c r="A38" s="46">
        <f>ROW()</f>
        <v>38</v>
      </c>
      <c r="B38" s="602"/>
      <c r="C38" s="603"/>
      <c r="D38" s="603"/>
      <c r="E38" s="604"/>
      <c r="F38" s="446" t="s">
        <v>791</v>
      </c>
      <c r="G38" s="447"/>
      <c r="H38" s="447"/>
      <c r="I38" s="447"/>
      <c r="J38" s="447"/>
      <c r="K38" s="447"/>
      <c r="L38" s="447"/>
      <c r="M38" s="447"/>
      <c r="N38" s="447"/>
      <c r="O38" s="447"/>
      <c r="P38" s="447"/>
      <c r="Q38" s="447"/>
      <c r="R38" s="447"/>
      <c r="S38" s="447"/>
      <c r="T38" s="447"/>
      <c r="U38" s="546" t="s">
        <v>69</v>
      </c>
      <c r="V38" s="546"/>
      <c r="W38" s="546"/>
      <c r="X38" s="546"/>
      <c r="Y38" s="546"/>
      <c r="Z38" s="546"/>
      <c r="AA38" s="546"/>
      <c r="AB38" s="546"/>
      <c r="AC38" s="546"/>
      <c r="AD38" s="551"/>
      <c r="AE38" s="599"/>
      <c r="AF38" s="600"/>
      <c r="AG38" s="600"/>
      <c r="AH38" s="600"/>
      <c r="AI38" s="600"/>
      <c r="AJ38" s="600"/>
      <c r="AK38" s="600"/>
      <c r="AL38" s="601"/>
      <c r="AM38" s="376"/>
      <c r="AO38" s="110" t="s">
        <v>69</v>
      </c>
      <c r="AP38" s="113" t="s">
        <v>60</v>
      </c>
      <c r="AQ38" s="113" t="s">
        <v>61</v>
      </c>
      <c r="AR38" s="270"/>
      <c r="AS38" s="108"/>
      <c r="AT38" s="95"/>
    </row>
    <row r="39" spans="1:46" ht="13.65" customHeight="1" x14ac:dyDescent="0.25">
      <c r="A39" s="46">
        <f>ROW()</f>
        <v>39</v>
      </c>
      <c r="B39" s="602" t="s">
        <v>339</v>
      </c>
      <c r="C39" s="603"/>
      <c r="D39" s="603"/>
      <c r="E39" s="604"/>
      <c r="F39" s="574" t="str">
        <f>IF(U38="Yes","Cooling method :","")</f>
        <v/>
      </c>
      <c r="G39" s="575"/>
      <c r="H39" s="575"/>
      <c r="I39" s="575"/>
      <c r="J39" s="575"/>
      <c r="K39" s="575"/>
      <c r="L39" s="575"/>
      <c r="M39" s="575"/>
      <c r="N39" s="575"/>
      <c r="O39" s="575"/>
      <c r="P39" s="575"/>
      <c r="Q39" s="575"/>
      <c r="R39" s="575"/>
      <c r="S39" s="575"/>
      <c r="T39" s="575"/>
      <c r="U39" s="546" t="str">
        <f>IF(U38="Yes","Select","")</f>
        <v/>
      </c>
      <c r="V39" s="546"/>
      <c r="W39" s="546"/>
      <c r="X39" s="546"/>
      <c r="Y39" s="546"/>
      <c r="Z39" s="546"/>
      <c r="AA39" s="546"/>
      <c r="AB39" s="546"/>
      <c r="AC39" s="546"/>
      <c r="AD39" s="551"/>
      <c r="AE39" s="664"/>
      <c r="AF39" s="665"/>
      <c r="AG39" s="665"/>
      <c r="AH39" s="665"/>
      <c r="AI39" s="665"/>
      <c r="AJ39" s="665"/>
      <c r="AK39" s="665"/>
      <c r="AL39" s="666"/>
      <c r="AM39" s="376"/>
      <c r="AO39" s="110" t="str">
        <f>IF(U38="No","","Select")</f>
        <v>Select</v>
      </c>
      <c r="AP39" s="113" t="str">
        <f>IF(U38="No","","Fan")</f>
        <v>Fan</v>
      </c>
      <c r="AQ39" s="113" t="str">
        <f>IF(U38="No","","Water")</f>
        <v>Water</v>
      </c>
      <c r="AR39" s="113" t="str">
        <f>IF(U38="No","","Other")</f>
        <v>Other</v>
      </c>
      <c r="AS39" s="108"/>
      <c r="AT39" s="152"/>
    </row>
    <row r="40" spans="1:46" ht="13.65" customHeight="1" x14ac:dyDescent="0.25">
      <c r="A40" s="46">
        <f>ROW()</f>
        <v>40</v>
      </c>
      <c r="B40" s="602" t="s">
        <v>1077</v>
      </c>
      <c r="C40" s="603"/>
      <c r="D40" s="603"/>
      <c r="E40" s="604"/>
      <c r="F40" s="650" t="str">
        <f>IF(U39="Water","Water side conditions :","")</f>
        <v/>
      </c>
      <c r="G40" s="650"/>
      <c r="H40" s="650"/>
      <c r="I40" s="650"/>
      <c r="J40" s="650"/>
      <c r="K40" s="650"/>
      <c r="L40" s="650"/>
      <c r="M40" s="650"/>
      <c r="N40" s="650"/>
      <c r="O40" s="650"/>
      <c r="P40" s="650"/>
      <c r="Q40" s="650"/>
      <c r="R40" s="650"/>
      <c r="S40" s="650"/>
      <c r="T40" s="650"/>
      <c r="U40" s="650"/>
      <c r="V40" s="486" t="str">
        <f>IF(U39="Water",AP40,"")</f>
        <v/>
      </c>
      <c r="W40" s="486"/>
      <c r="X40" s="486"/>
      <c r="Y40" s="486"/>
      <c r="Z40" s="486"/>
      <c r="AA40" s="486"/>
      <c r="AB40" s="486"/>
      <c r="AC40" s="486"/>
      <c r="AD40" s="486"/>
      <c r="AE40" s="664"/>
      <c r="AF40" s="665"/>
      <c r="AG40" s="665"/>
      <c r="AH40" s="665"/>
      <c r="AI40" s="665"/>
      <c r="AJ40" s="665"/>
      <c r="AK40" s="665"/>
      <c r="AL40" s="666"/>
      <c r="AM40" s="376"/>
      <c r="AO40" s="267" t="s">
        <v>69</v>
      </c>
      <c r="AP40" s="110" t="s">
        <v>917</v>
      </c>
      <c r="AQ40" s="146" t="s">
        <v>378</v>
      </c>
      <c r="AR40" s="267"/>
      <c r="AS40" s="108"/>
      <c r="AT40" s="152"/>
    </row>
    <row r="41" spans="1:46" ht="13.65" customHeight="1" x14ac:dyDescent="0.25">
      <c r="A41" s="46">
        <f>ROW()</f>
        <v>41</v>
      </c>
      <c r="B41" s="602"/>
      <c r="C41" s="603"/>
      <c r="D41" s="603"/>
      <c r="E41" s="604"/>
      <c r="F41" s="650" t="str">
        <f>IF(OR(water_cooling="",water_cooling="Select",water_cooling="Default to Table 2",U39="Fan",U39="Other",U39=""),"","Velocity over heat exchange surface :")</f>
        <v/>
      </c>
      <c r="G41" s="650"/>
      <c r="H41" s="650"/>
      <c r="I41" s="650"/>
      <c r="J41" s="650"/>
      <c r="K41" s="650"/>
      <c r="L41" s="650"/>
      <c r="M41" s="650"/>
      <c r="N41" s="650"/>
      <c r="O41" s="650"/>
      <c r="P41" s="650"/>
      <c r="Q41" s="650"/>
      <c r="R41" s="650"/>
      <c r="S41" s="650"/>
      <c r="T41" s="650"/>
      <c r="U41" s="650"/>
      <c r="V41" s="486" t="str">
        <f>IF(F41="","","Input data")</f>
        <v/>
      </c>
      <c r="W41" s="486"/>
      <c r="X41" s="486"/>
      <c r="Y41" s="486"/>
      <c r="Z41" s="486"/>
      <c r="AA41" s="486"/>
      <c r="AB41" s="679" t="str">
        <f>IF(F41="","",AR41)</f>
        <v/>
      </c>
      <c r="AC41" s="679"/>
      <c r="AD41" s="679"/>
      <c r="AE41" s="664"/>
      <c r="AF41" s="665"/>
      <c r="AG41" s="665"/>
      <c r="AH41" s="665"/>
      <c r="AI41" s="665"/>
      <c r="AJ41" s="665"/>
      <c r="AK41" s="665"/>
      <c r="AL41" s="666"/>
      <c r="AM41" s="376"/>
      <c r="AO41" s="303"/>
      <c r="AP41" s="113" t="s">
        <v>918</v>
      </c>
      <c r="AQ41" s="146" t="s">
        <v>920</v>
      </c>
      <c r="AR41" s="184" t="str">
        <f>IF(units=unit_usc,AQ41,AP41)</f>
        <v>m/s</v>
      </c>
      <c r="AS41" s="108"/>
      <c r="AT41" s="152"/>
    </row>
    <row r="42" spans="1:46" ht="13.65" customHeight="1" x14ac:dyDescent="0.25">
      <c r="A42" s="46">
        <f>ROW()</f>
        <v>42</v>
      </c>
      <c r="B42" s="602"/>
      <c r="C42" s="603"/>
      <c r="D42" s="603"/>
      <c r="E42" s="604"/>
      <c r="F42" s="682" t="str">
        <f>IF(OR(water_cooling="",water_cooling="Select",water_cooling="Default to Table 2",U39="Fan",U39="Other",U39=""),"","Max. allowable working pressure (MAWP) gauge :")</f>
        <v/>
      </c>
      <c r="G42" s="682"/>
      <c r="H42" s="682"/>
      <c r="I42" s="682"/>
      <c r="J42" s="682"/>
      <c r="K42" s="682"/>
      <c r="L42" s="682"/>
      <c r="M42" s="682"/>
      <c r="N42" s="682"/>
      <c r="O42" s="682"/>
      <c r="P42" s="682"/>
      <c r="Q42" s="682"/>
      <c r="R42" s="682"/>
      <c r="S42" s="682"/>
      <c r="T42" s="682"/>
      <c r="U42" s="682"/>
      <c r="V42" s="449" t="str">
        <f t="shared" ref="V42" si="0">IF(F42="","","Input data")</f>
        <v/>
      </c>
      <c r="W42" s="450"/>
      <c r="X42" s="450"/>
      <c r="Y42" s="450"/>
      <c r="Z42" s="450"/>
      <c r="AA42" s="451"/>
      <c r="AB42" s="653" t="str">
        <f>IF(F42="","",AR42)</f>
        <v/>
      </c>
      <c r="AC42" s="533"/>
      <c r="AD42" s="630"/>
      <c r="AE42" s="664"/>
      <c r="AF42" s="665"/>
      <c r="AG42" s="665"/>
      <c r="AH42" s="665"/>
      <c r="AI42" s="665"/>
      <c r="AJ42" s="665"/>
      <c r="AK42" s="665"/>
      <c r="AL42" s="666"/>
      <c r="AM42" s="376"/>
      <c r="AO42" s="108"/>
      <c r="AP42" s="113" t="s">
        <v>104</v>
      </c>
      <c r="AQ42" s="146" t="s">
        <v>103</v>
      </c>
      <c r="AR42" s="184" t="str">
        <f>IF(units=unit_usc,AQ42,AP42)</f>
        <v>bar g</v>
      </c>
      <c r="AS42" s="108"/>
      <c r="AT42" s="152"/>
    </row>
    <row r="43" spans="1:46" ht="13.65" customHeight="1" x14ac:dyDescent="0.25">
      <c r="A43" s="46">
        <f>ROW()</f>
        <v>43</v>
      </c>
      <c r="B43" s="602"/>
      <c r="C43" s="603"/>
      <c r="D43" s="603"/>
      <c r="E43" s="604"/>
      <c r="F43" s="650" t="str">
        <f>IF(OR(water_cooling="",water_cooling="Select",water_cooling="Default to Table 2",U39="Fan",U39="Other",U39=""),"","Test pressure (&gt; 1.5 MAWP), guage :")</f>
        <v/>
      </c>
      <c r="G43" s="650"/>
      <c r="H43" s="650"/>
      <c r="I43" s="650"/>
      <c r="J43" s="650"/>
      <c r="K43" s="650"/>
      <c r="L43" s="650"/>
      <c r="M43" s="650"/>
      <c r="N43" s="650"/>
      <c r="O43" s="650"/>
      <c r="P43" s="650"/>
      <c r="Q43" s="650"/>
      <c r="R43" s="650"/>
      <c r="S43" s="650"/>
      <c r="T43" s="650"/>
      <c r="U43" s="650"/>
      <c r="V43" s="486" t="str">
        <f t="shared" ref="V43:V49" si="1">IF(F43="","","Input data")</f>
        <v/>
      </c>
      <c r="W43" s="486"/>
      <c r="X43" s="486"/>
      <c r="Y43" s="486"/>
      <c r="Z43" s="486"/>
      <c r="AA43" s="486"/>
      <c r="AB43" s="679" t="str">
        <f t="shared" ref="AB43:AB49" si="2">IF(F43="","",AR43)</f>
        <v/>
      </c>
      <c r="AC43" s="679"/>
      <c r="AD43" s="679"/>
      <c r="AE43" s="664"/>
      <c r="AF43" s="665"/>
      <c r="AG43" s="665"/>
      <c r="AH43" s="665"/>
      <c r="AI43" s="665"/>
      <c r="AJ43" s="665"/>
      <c r="AK43" s="665"/>
      <c r="AL43" s="666"/>
      <c r="AM43" s="376"/>
      <c r="AO43" s="108"/>
      <c r="AP43" s="113" t="s">
        <v>104</v>
      </c>
      <c r="AQ43" s="146" t="s">
        <v>103</v>
      </c>
      <c r="AR43" s="184" t="str">
        <f t="shared" ref="AR43:AR49" si="3">IF(units=unit_usc,AQ43,AP43)</f>
        <v>bar g</v>
      </c>
      <c r="AS43" s="108"/>
      <c r="AT43" s="152"/>
    </row>
    <row r="44" spans="1:46" ht="13.65" customHeight="1" x14ac:dyDescent="0.25">
      <c r="A44" s="46">
        <f>ROW()</f>
        <v>44</v>
      </c>
      <c r="B44" s="602"/>
      <c r="C44" s="603"/>
      <c r="D44" s="603"/>
      <c r="E44" s="604"/>
      <c r="F44" s="650" t="str">
        <f>IF(OR(water_cooling="",water_cooling="Select",water_cooling="Default to Table 2",U39="Fan",U39="Other",U39=""),"","Maximum pressure drop :")</f>
        <v/>
      </c>
      <c r="G44" s="650"/>
      <c r="H44" s="650"/>
      <c r="I44" s="650"/>
      <c r="J44" s="650"/>
      <c r="K44" s="650"/>
      <c r="L44" s="650"/>
      <c r="M44" s="650"/>
      <c r="N44" s="650"/>
      <c r="O44" s="650"/>
      <c r="P44" s="650"/>
      <c r="Q44" s="650"/>
      <c r="R44" s="650"/>
      <c r="S44" s="650"/>
      <c r="T44" s="650"/>
      <c r="U44" s="650"/>
      <c r="V44" s="486" t="str">
        <f t="shared" si="1"/>
        <v/>
      </c>
      <c r="W44" s="486"/>
      <c r="X44" s="486"/>
      <c r="Y44" s="486"/>
      <c r="Z44" s="486"/>
      <c r="AA44" s="486"/>
      <c r="AB44" s="679" t="str">
        <f t="shared" si="2"/>
        <v/>
      </c>
      <c r="AC44" s="679"/>
      <c r="AD44" s="679"/>
      <c r="AE44" s="664"/>
      <c r="AF44" s="665"/>
      <c r="AG44" s="665"/>
      <c r="AH44" s="665"/>
      <c r="AI44" s="665"/>
      <c r="AJ44" s="665"/>
      <c r="AK44" s="665"/>
      <c r="AL44" s="666"/>
      <c r="AM44" s="376"/>
      <c r="AO44" s="108"/>
      <c r="AP44" s="113" t="s">
        <v>106</v>
      </c>
      <c r="AQ44" s="111" t="s">
        <v>105</v>
      </c>
      <c r="AR44" s="184" t="str">
        <f t="shared" si="3"/>
        <v>bar</v>
      </c>
      <c r="AS44" s="108"/>
      <c r="AT44" s="152"/>
    </row>
    <row r="45" spans="1:46" ht="13.65" customHeight="1" x14ac:dyDescent="0.25">
      <c r="A45" s="46">
        <f>ROW()</f>
        <v>45</v>
      </c>
      <c r="B45" s="602"/>
      <c r="C45" s="603"/>
      <c r="D45" s="603"/>
      <c r="E45" s="604"/>
      <c r="F45" s="650" t="str">
        <f>IF(OR(water_cooling="",water_cooling="Select",water_cooling="Default to Table 2",U39="Fan",U39="Other",U39=""),"","Maximum inlet temperature :")</f>
        <v/>
      </c>
      <c r="G45" s="650"/>
      <c r="H45" s="650"/>
      <c r="I45" s="650"/>
      <c r="J45" s="650"/>
      <c r="K45" s="650"/>
      <c r="L45" s="650"/>
      <c r="M45" s="650"/>
      <c r="N45" s="650"/>
      <c r="O45" s="650"/>
      <c r="P45" s="650"/>
      <c r="Q45" s="650"/>
      <c r="R45" s="650"/>
      <c r="S45" s="650"/>
      <c r="T45" s="650"/>
      <c r="U45" s="650"/>
      <c r="V45" s="486" t="str">
        <f t="shared" si="1"/>
        <v/>
      </c>
      <c r="W45" s="486"/>
      <c r="X45" s="486"/>
      <c r="Y45" s="486"/>
      <c r="Z45" s="486"/>
      <c r="AA45" s="486"/>
      <c r="AB45" s="679" t="str">
        <f t="shared" si="2"/>
        <v/>
      </c>
      <c r="AC45" s="679"/>
      <c r="AD45" s="679"/>
      <c r="AE45" s="664"/>
      <c r="AF45" s="665"/>
      <c r="AG45" s="665"/>
      <c r="AH45" s="665"/>
      <c r="AI45" s="665"/>
      <c r="AJ45" s="665"/>
      <c r="AK45" s="665"/>
      <c r="AL45" s="666"/>
      <c r="AM45" s="376"/>
      <c r="AO45" s="108"/>
      <c r="AP45" s="104" t="s">
        <v>99</v>
      </c>
      <c r="AQ45" s="104" t="s">
        <v>98</v>
      </c>
      <c r="AR45" s="184" t="str">
        <f t="shared" si="3"/>
        <v>°C</v>
      </c>
      <c r="AS45" s="108"/>
      <c r="AT45" s="152"/>
    </row>
    <row r="46" spans="1:46" ht="13.65" customHeight="1" x14ac:dyDescent="0.25">
      <c r="A46" s="46">
        <f>ROW()</f>
        <v>46</v>
      </c>
      <c r="B46" s="602"/>
      <c r="C46" s="603"/>
      <c r="D46" s="603"/>
      <c r="E46" s="604"/>
      <c r="F46" s="650" t="str">
        <f>IF(OR(water_cooling="",water_cooling="Select",water_cooling="Default to Table 2",U39="Fan",U39="Other",U39=""),"","Maximum outlet temperature :")</f>
        <v/>
      </c>
      <c r="G46" s="650"/>
      <c r="H46" s="650"/>
      <c r="I46" s="650"/>
      <c r="J46" s="650"/>
      <c r="K46" s="650"/>
      <c r="L46" s="650"/>
      <c r="M46" s="650"/>
      <c r="N46" s="650"/>
      <c r="O46" s="650"/>
      <c r="P46" s="650"/>
      <c r="Q46" s="650"/>
      <c r="R46" s="650"/>
      <c r="S46" s="650"/>
      <c r="T46" s="650"/>
      <c r="U46" s="650"/>
      <c r="V46" s="486" t="str">
        <f t="shared" si="1"/>
        <v/>
      </c>
      <c r="W46" s="486"/>
      <c r="X46" s="486"/>
      <c r="Y46" s="486"/>
      <c r="Z46" s="486"/>
      <c r="AA46" s="486"/>
      <c r="AB46" s="679" t="str">
        <f t="shared" si="2"/>
        <v/>
      </c>
      <c r="AC46" s="679"/>
      <c r="AD46" s="679"/>
      <c r="AE46" s="664"/>
      <c r="AF46" s="665"/>
      <c r="AG46" s="665"/>
      <c r="AH46" s="665"/>
      <c r="AI46" s="665"/>
      <c r="AJ46" s="665"/>
      <c r="AK46" s="665"/>
      <c r="AL46" s="666"/>
      <c r="AM46" s="376"/>
      <c r="AO46" s="108"/>
      <c r="AP46" s="104" t="s">
        <v>99</v>
      </c>
      <c r="AQ46" s="104" t="s">
        <v>98</v>
      </c>
      <c r="AR46" s="184" t="str">
        <f t="shared" si="3"/>
        <v>°C</v>
      </c>
      <c r="AS46" s="108"/>
      <c r="AT46" s="152"/>
    </row>
    <row r="47" spans="1:46" ht="13.65" customHeight="1" x14ac:dyDescent="0.25">
      <c r="A47" s="46">
        <f>ROW()</f>
        <v>47</v>
      </c>
      <c r="B47" s="602"/>
      <c r="C47" s="603"/>
      <c r="D47" s="603"/>
      <c r="E47" s="604"/>
      <c r="F47" s="650" t="str">
        <f>IF(OR(water_cooling="",water_cooling="Select",water_cooling="Default to Table 2",U39="Fan",U39="Other",U39=""),"","Maximum temperature rise :")</f>
        <v/>
      </c>
      <c r="G47" s="650"/>
      <c r="H47" s="650"/>
      <c r="I47" s="650"/>
      <c r="J47" s="650"/>
      <c r="K47" s="650"/>
      <c r="L47" s="650"/>
      <c r="M47" s="650"/>
      <c r="N47" s="650"/>
      <c r="O47" s="650"/>
      <c r="P47" s="650"/>
      <c r="Q47" s="650"/>
      <c r="R47" s="650"/>
      <c r="S47" s="650"/>
      <c r="T47" s="650"/>
      <c r="U47" s="650"/>
      <c r="V47" s="486" t="str">
        <f t="shared" si="1"/>
        <v/>
      </c>
      <c r="W47" s="486"/>
      <c r="X47" s="486"/>
      <c r="Y47" s="486"/>
      <c r="Z47" s="486"/>
      <c r="AA47" s="486"/>
      <c r="AB47" s="679" t="str">
        <f t="shared" si="2"/>
        <v/>
      </c>
      <c r="AC47" s="679"/>
      <c r="AD47" s="679"/>
      <c r="AE47" s="664"/>
      <c r="AF47" s="665"/>
      <c r="AG47" s="665"/>
      <c r="AH47" s="665"/>
      <c r="AI47" s="665"/>
      <c r="AJ47" s="665"/>
      <c r="AK47" s="665"/>
      <c r="AL47" s="666"/>
      <c r="AM47" s="376"/>
      <c r="AO47" s="108"/>
      <c r="AP47" s="104" t="s">
        <v>100</v>
      </c>
      <c r="AQ47" s="104" t="s">
        <v>98</v>
      </c>
      <c r="AR47" s="184" t="str">
        <f t="shared" si="3"/>
        <v>K</v>
      </c>
      <c r="AS47" s="108"/>
      <c r="AT47" s="152"/>
    </row>
    <row r="48" spans="1:46" ht="13.65" customHeight="1" x14ac:dyDescent="0.25">
      <c r="A48" s="46">
        <f>ROW()</f>
        <v>48</v>
      </c>
      <c r="B48" s="602"/>
      <c r="C48" s="603"/>
      <c r="D48" s="603"/>
      <c r="E48" s="604"/>
      <c r="F48" s="650" t="str">
        <f>IF(OR(water_cooling="",water_cooling="Select",water_cooling="Default to Table 2",U39="Fan",U39="Other",U39=""),"","Fouling factor on water side :")</f>
        <v/>
      </c>
      <c r="G48" s="650"/>
      <c r="H48" s="650"/>
      <c r="I48" s="650"/>
      <c r="J48" s="650"/>
      <c r="K48" s="650"/>
      <c r="L48" s="650"/>
      <c r="M48" s="650"/>
      <c r="N48" s="650"/>
      <c r="O48" s="650"/>
      <c r="P48" s="650"/>
      <c r="Q48" s="650"/>
      <c r="R48" s="650"/>
      <c r="S48" s="650"/>
      <c r="T48" s="650"/>
      <c r="U48" s="650"/>
      <c r="V48" s="486" t="str">
        <f t="shared" si="1"/>
        <v/>
      </c>
      <c r="W48" s="486"/>
      <c r="X48" s="486"/>
      <c r="Y48" s="486"/>
      <c r="Z48" s="486"/>
      <c r="AA48" s="486"/>
      <c r="AB48" s="679" t="str">
        <f t="shared" si="2"/>
        <v/>
      </c>
      <c r="AC48" s="679"/>
      <c r="AD48" s="679"/>
      <c r="AE48" s="664"/>
      <c r="AF48" s="665"/>
      <c r="AG48" s="665"/>
      <c r="AH48" s="665"/>
      <c r="AI48" s="665"/>
      <c r="AJ48" s="665"/>
      <c r="AK48" s="665"/>
      <c r="AL48" s="666"/>
      <c r="AM48" s="376"/>
      <c r="AO48" s="314"/>
      <c r="AP48" s="113" t="s">
        <v>919</v>
      </c>
      <c r="AQ48" s="298" t="s">
        <v>138</v>
      </c>
      <c r="AR48" s="184" t="str">
        <f t="shared" si="3"/>
        <v>m²K/W</v>
      </c>
      <c r="AS48" s="108"/>
      <c r="AT48" s="152"/>
    </row>
    <row r="49" spans="1:46" ht="13.65" customHeight="1" x14ac:dyDescent="0.25">
      <c r="A49" s="46">
        <f>ROW()</f>
        <v>49</v>
      </c>
      <c r="B49" s="602"/>
      <c r="C49" s="603"/>
      <c r="D49" s="603"/>
      <c r="E49" s="604"/>
      <c r="F49" s="574" t="str">
        <f>IF(OR(water_cooling="",water_cooling="Select",water_cooling="Default to Table 2",U39="Fan",U39="Other",U39=""),"","Shell corrosion allowance :")</f>
        <v/>
      </c>
      <c r="G49" s="575"/>
      <c r="H49" s="575"/>
      <c r="I49" s="575"/>
      <c r="J49" s="575"/>
      <c r="K49" s="575"/>
      <c r="L49" s="575"/>
      <c r="M49" s="575"/>
      <c r="N49" s="575"/>
      <c r="O49" s="575"/>
      <c r="P49" s="575"/>
      <c r="Q49" s="575"/>
      <c r="R49" s="575"/>
      <c r="S49" s="575"/>
      <c r="T49" s="575"/>
      <c r="U49" s="649"/>
      <c r="V49" s="486" t="str">
        <f t="shared" si="1"/>
        <v/>
      </c>
      <c r="W49" s="486"/>
      <c r="X49" s="486"/>
      <c r="Y49" s="486"/>
      <c r="Z49" s="486"/>
      <c r="AA49" s="486"/>
      <c r="AB49" s="679" t="str">
        <f t="shared" si="2"/>
        <v/>
      </c>
      <c r="AC49" s="679"/>
      <c r="AD49" s="679"/>
      <c r="AE49" s="664"/>
      <c r="AF49" s="665"/>
      <c r="AG49" s="665"/>
      <c r="AH49" s="665"/>
      <c r="AI49" s="665"/>
      <c r="AJ49" s="665"/>
      <c r="AK49" s="665"/>
      <c r="AL49" s="666"/>
      <c r="AM49" s="376"/>
      <c r="AO49" s="302"/>
      <c r="AP49" s="113" t="s">
        <v>142</v>
      </c>
      <c r="AQ49" s="113" t="s">
        <v>141</v>
      </c>
      <c r="AR49" s="184" t="str">
        <f t="shared" si="3"/>
        <v>mm</v>
      </c>
      <c r="AS49" s="108"/>
      <c r="AT49" s="152"/>
    </row>
    <row r="50" spans="1:46" ht="13.65" customHeight="1" x14ac:dyDescent="0.25">
      <c r="A50" s="46">
        <f>ROW()</f>
        <v>50</v>
      </c>
      <c r="B50" s="602"/>
      <c r="C50" s="603"/>
      <c r="D50" s="603"/>
      <c r="E50" s="604"/>
      <c r="F50" s="574" t="str">
        <f>IF(U39="Water","Cooling water piping plan :","")</f>
        <v/>
      </c>
      <c r="G50" s="575"/>
      <c r="H50" s="575"/>
      <c r="I50" s="575"/>
      <c r="J50" s="575"/>
      <c r="K50" s="575"/>
      <c r="L50" s="575"/>
      <c r="M50" s="575"/>
      <c r="N50" s="575"/>
      <c r="O50" s="575"/>
      <c r="P50" s="575"/>
      <c r="Q50" s="575"/>
      <c r="R50" s="575"/>
      <c r="S50" s="575"/>
      <c r="T50" s="575"/>
      <c r="U50" s="546" t="str">
        <f>IF(U39="Water","Select","")</f>
        <v/>
      </c>
      <c r="V50" s="546"/>
      <c r="W50" s="546"/>
      <c r="X50" s="546"/>
      <c r="Y50" s="546"/>
      <c r="Z50" s="546"/>
      <c r="AA50" s="546"/>
      <c r="AB50" s="546"/>
      <c r="AC50" s="546"/>
      <c r="AD50" s="551"/>
      <c r="AE50" s="664"/>
      <c r="AF50" s="665"/>
      <c r="AG50" s="665"/>
      <c r="AH50" s="665"/>
      <c r="AI50" s="665"/>
      <c r="AJ50" s="665"/>
      <c r="AK50" s="665"/>
      <c r="AL50" s="666"/>
      <c r="AM50" s="376"/>
      <c r="AO50" s="110" t="str">
        <f>IF(U39="Water","Select","")</f>
        <v/>
      </c>
      <c r="AP50" s="113" t="s">
        <v>341</v>
      </c>
      <c r="AQ50" s="113" t="s">
        <v>100</v>
      </c>
      <c r="AR50" s="113" t="s">
        <v>342</v>
      </c>
      <c r="AS50" s="113" t="s">
        <v>73</v>
      </c>
      <c r="AT50" s="95"/>
    </row>
    <row r="51" spans="1:46" ht="13.65" customHeight="1" x14ac:dyDescent="0.25">
      <c r="A51" s="46">
        <f>ROW()</f>
        <v>51</v>
      </c>
      <c r="B51" s="602"/>
      <c r="C51" s="603"/>
      <c r="D51" s="603"/>
      <c r="E51" s="604"/>
      <c r="F51" s="574" t="str">
        <f>IF(U39="Water","Cooling water line type :","")</f>
        <v/>
      </c>
      <c r="G51" s="575"/>
      <c r="H51" s="575"/>
      <c r="I51" s="575"/>
      <c r="J51" s="575"/>
      <c r="K51" s="575"/>
      <c r="L51" s="575"/>
      <c r="M51" s="575"/>
      <c r="N51" s="575"/>
      <c r="O51" s="575"/>
      <c r="P51" s="575"/>
      <c r="Q51" s="575"/>
      <c r="R51" s="575"/>
      <c r="S51" s="575"/>
      <c r="T51" s="575"/>
      <c r="U51" s="441" t="str">
        <f>IF(U39="Water","Select","")</f>
        <v/>
      </c>
      <c r="V51" s="441"/>
      <c r="W51" s="441"/>
      <c r="X51" s="441"/>
      <c r="Y51" s="441"/>
      <c r="Z51" s="441"/>
      <c r="AA51" s="441"/>
      <c r="AB51" s="441"/>
      <c r="AC51" s="441"/>
      <c r="AD51" s="442"/>
      <c r="AE51" s="664"/>
      <c r="AF51" s="665"/>
      <c r="AG51" s="665"/>
      <c r="AH51" s="665"/>
      <c r="AI51" s="665"/>
      <c r="AJ51" s="665"/>
      <c r="AK51" s="665"/>
      <c r="AL51" s="666"/>
      <c r="AM51" s="376"/>
      <c r="AO51" s="110" t="str">
        <f>IF(U39="Water","Select","")</f>
        <v/>
      </c>
      <c r="AP51" s="113" t="s">
        <v>327</v>
      </c>
      <c r="AQ51" s="113" t="s">
        <v>328</v>
      </c>
      <c r="AR51" s="113" t="s">
        <v>461</v>
      </c>
      <c r="AS51" s="108"/>
      <c r="AT51" s="95"/>
    </row>
    <row r="52" spans="1:46" ht="13.65" customHeight="1" x14ac:dyDescent="0.25">
      <c r="A52" s="46">
        <f>ROW()</f>
        <v>52</v>
      </c>
      <c r="B52" s="602"/>
      <c r="C52" s="603"/>
      <c r="D52" s="603"/>
      <c r="E52" s="604"/>
      <c r="F52" s="574" t="str">
        <f>IF(U39="Water","Cooling water line materials :","")</f>
        <v/>
      </c>
      <c r="G52" s="575"/>
      <c r="H52" s="575"/>
      <c r="I52" s="575"/>
      <c r="J52" s="575"/>
      <c r="K52" s="575"/>
      <c r="L52" s="575"/>
      <c r="M52" s="575"/>
      <c r="N52" s="575"/>
      <c r="O52" s="575"/>
      <c r="P52" s="575"/>
      <c r="Q52" s="575"/>
      <c r="R52" s="575"/>
      <c r="S52" s="575"/>
      <c r="T52" s="575"/>
      <c r="U52" s="441" t="str">
        <f>IF(U39="Water","Select","")</f>
        <v/>
      </c>
      <c r="V52" s="441"/>
      <c r="W52" s="441"/>
      <c r="X52" s="441"/>
      <c r="Y52" s="441"/>
      <c r="Z52" s="441"/>
      <c r="AA52" s="441"/>
      <c r="AB52" s="441"/>
      <c r="AC52" s="441"/>
      <c r="AD52" s="442"/>
      <c r="AE52" s="664"/>
      <c r="AF52" s="665"/>
      <c r="AG52" s="665"/>
      <c r="AH52" s="665"/>
      <c r="AI52" s="665"/>
      <c r="AJ52" s="665"/>
      <c r="AK52" s="665"/>
      <c r="AL52" s="666"/>
      <c r="AM52" s="376"/>
      <c r="AO52" s="110" t="str">
        <f>IF(U39="Water","Select","")</f>
        <v/>
      </c>
      <c r="AP52" s="113" t="s">
        <v>343</v>
      </c>
      <c r="AQ52" s="113" t="s">
        <v>344</v>
      </c>
      <c r="AR52" s="113" t="s">
        <v>345</v>
      </c>
      <c r="AS52" s="113" t="s">
        <v>73</v>
      </c>
      <c r="AT52" s="95"/>
    </row>
    <row r="53" spans="1:46" ht="13.65" customHeight="1" x14ac:dyDescent="0.25">
      <c r="A53" s="46">
        <f>ROW()</f>
        <v>53</v>
      </c>
      <c r="B53" s="602"/>
      <c r="C53" s="603"/>
      <c r="D53" s="603"/>
      <c r="E53" s="604"/>
      <c r="F53" s="574" t="str">
        <f>IF(U39="Water","Cooling water bearing housing :","")</f>
        <v/>
      </c>
      <c r="G53" s="575"/>
      <c r="H53" s="575"/>
      <c r="I53" s="575"/>
      <c r="J53" s="575"/>
      <c r="K53" s="575"/>
      <c r="L53" s="575"/>
      <c r="M53" s="575"/>
      <c r="N53" s="575"/>
      <c r="O53" s="575"/>
      <c r="P53" s="575"/>
      <c r="Q53" s="575"/>
      <c r="R53" s="575"/>
      <c r="S53" s="575"/>
      <c r="T53" s="575"/>
      <c r="U53" s="490" t="str">
        <f>IF(U39="Water","Input data","")</f>
        <v/>
      </c>
      <c r="V53" s="490"/>
      <c r="W53" s="490"/>
      <c r="X53" s="490"/>
      <c r="Y53" s="490"/>
      <c r="Z53" s="490"/>
      <c r="AA53" s="490"/>
      <c r="AB53" s="487" t="str">
        <f>IF(F53="","",AR53)</f>
        <v/>
      </c>
      <c r="AC53" s="487"/>
      <c r="AD53" s="488"/>
      <c r="AE53" s="664"/>
      <c r="AF53" s="665"/>
      <c r="AG53" s="665"/>
      <c r="AH53" s="665"/>
      <c r="AI53" s="665"/>
      <c r="AJ53" s="665"/>
      <c r="AK53" s="665"/>
      <c r="AL53" s="666"/>
      <c r="AM53" s="376"/>
      <c r="AO53" s="293"/>
      <c r="AP53" s="301" t="s">
        <v>102</v>
      </c>
      <c r="AQ53" s="104" t="s">
        <v>101</v>
      </c>
      <c r="AR53" s="186" t="str">
        <f>IF(units=unit_usc,AQ53,AP53)</f>
        <v>m³/h</v>
      </c>
      <c r="AS53" s="108"/>
      <c r="AT53" s="95"/>
    </row>
    <row r="54" spans="1:46" ht="13.65" customHeight="1" x14ac:dyDescent="0.25">
      <c r="A54" s="46">
        <f>ROW()</f>
        <v>54</v>
      </c>
      <c r="B54" s="602"/>
      <c r="C54" s="603"/>
      <c r="D54" s="603"/>
      <c r="E54" s="604"/>
      <c r="F54" s="574" t="str">
        <f>IF(U39="Water","Cooling water heat exchanger :","")</f>
        <v/>
      </c>
      <c r="G54" s="575"/>
      <c r="H54" s="575"/>
      <c r="I54" s="575"/>
      <c r="J54" s="575"/>
      <c r="K54" s="575"/>
      <c r="L54" s="575"/>
      <c r="M54" s="575"/>
      <c r="N54" s="575"/>
      <c r="O54" s="575"/>
      <c r="P54" s="575"/>
      <c r="Q54" s="575"/>
      <c r="R54" s="575"/>
      <c r="S54" s="575"/>
      <c r="T54" s="575"/>
      <c r="U54" s="490" t="str">
        <f>IF(U39="Water","Input data","")</f>
        <v/>
      </c>
      <c r="V54" s="490"/>
      <c r="W54" s="490"/>
      <c r="X54" s="490"/>
      <c r="Y54" s="490"/>
      <c r="Z54" s="490"/>
      <c r="AA54" s="490"/>
      <c r="AB54" s="487" t="str">
        <f>IF(F54="","",AR53)</f>
        <v/>
      </c>
      <c r="AC54" s="487"/>
      <c r="AD54" s="488"/>
      <c r="AE54" s="664"/>
      <c r="AF54" s="665"/>
      <c r="AG54" s="665"/>
      <c r="AH54" s="665"/>
      <c r="AI54" s="665"/>
      <c r="AJ54" s="665"/>
      <c r="AK54" s="665"/>
      <c r="AL54" s="666"/>
      <c r="AM54" s="376"/>
      <c r="AO54" s="106"/>
      <c r="AP54" s="107"/>
      <c r="AQ54" s="107"/>
      <c r="AR54" s="107"/>
      <c r="AS54" s="108"/>
      <c r="AT54" s="95"/>
    </row>
    <row r="55" spans="1:46" ht="13.65" customHeight="1" x14ac:dyDescent="0.25">
      <c r="A55" s="46">
        <f>ROW()</f>
        <v>55</v>
      </c>
      <c r="B55" s="602"/>
      <c r="C55" s="603"/>
      <c r="D55" s="603"/>
      <c r="E55" s="604"/>
      <c r="F55" s="574" t="str">
        <f>IF(U39="Water","Total cooling water :","")</f>
        <v/>
      </c>
      <c r="G55" s="575"/>
      <c r="H55" s="575"/>
      <c r="I55" s="575"/>
      <c r="J55" s="575"/>
      <c r="K55" s="575"/>
      <c r="L55" s="575"/>
      <c r="M55" s="575"/>
      <c r="N55" s="575"/>
      <c r="O55" s="575"/>
      <c r="P55" s="575"/>
      <c r="Q55" s="575"/>
      <c r="R55" s="575"/>
      <c r="S55" s="575"/>
      <c r="T55" s="575"/>
      <c r="U55" s="490" t="str">
        <f>IF(U39="Water","Input data","")</f>
        <v/>
      </c>
      <c r="V55" s="490"/>
      <c r="W55" s="490"/>
      <c r="X55" s="490"/>
      <c r="Y55" s="490"/>
      <c r="Z55" s="490"/>
      <c r="AA55" s="490"/>
      <c r="AB55" s="487" t="str">
        <f>IF(F55="","",AR53)</f>
        <v/>
      </c>
      <c r="AC55" s="487"/>
      <c r="AD55" s="488"/>
      <c r="AE55" s="664"/>
      <c r="AF55" s="665"/>
      <c r="AG55" s="665"/>
      <c r="AH55" s="665"/>
      <c r="AI55" s="665"/>
      <c r="AJ55" s="665"/>
      <c r="AK55" s="665"/>
      <c r="AL55" s="666"/>
      <c r="AM55" s="376"/>
      <c r="AO55" s="106"/>
      <c r="AP55" s="107"/>
      <c r="AQ55" s="107"/>
      <c r="AR55" s="107"/>
      <c r="AS55" s="108"/>
      <c r="AT55" s="95"/>
    </row>
    <row r="56" spans="1:46" ht="13.65" customHeight="1" x14ac:dyDescent="0.25">
      <c r="A56" s="46">
        <f>ROW()</f>
        <v>56</v>
      </c>
      <c r="B56" s="602"/>
      <c r="C56" s="603"/>
      <c r="D56" s="603"/>
      <c r="E56" s="604"/>
      <c r="F56" s="539" t="s">
        <v>346</v>
      </c>
      <c r="G56" s="540"/>
      <c r="H56" s="540"/>
      <c r="I56" s="540"/>
      <c r="J56" s="540"/>
      <c r="K56" s="540"/>
      <c r="L56" s="540"/>
      <c r="M56" s="540"/>
      <c r="N56" s="540"/>
      <c r="O56" s="540"/>
      <c r="P56" s="540"/>
      <c r="Q56" s="540"/>
      <c r="R56" s="540"/>
      <c r="S56" s="540"/>
      <c r="T56" s="540"/>
      <c r="U56" s="540"/>
      <c r="V56" s="540"/>
      <c r="W56" s="540"/>
      <c r="X56" s="540"/>
      <c r="Y56" s="540"/>
      <c r="Z56" s="540"/>
      <c r="AA56" s="540"/>
      <c r="AB56" s="540"/>
      <c r="AC56" s="540"/>
      <c r="AD56" s="541"/>
      <c r="AE56" s="599"/>
      <c r="AF56" s="600"/>
      <c r="AG56" s="600"/>
      <c r="AH56" s="600"/>
      <c r="AI56" s="600"/>
      <c r="AJ56" s="600"/>
      <c r="AK56" s="600"/>
      <c r="AL56" s="601"/>
      <c r="AM56" s="376"/>
      <c r="AO56" s="95"/>
      <c r="AP56" s="108"/>
      <c r="AQ56" s="108"/>
      <c r="AR56" s="108"/>
      <c r="AS56" s="108"/>
      <c r="AT56" s="95"/>
    </row>
    <row r="57" spans="1:46" ht="13.65" customHeight="1" x14ac:dyDescent="0.25">
      <c r="A57" s="46">
        <f>ROW()</f>
        <v>57</v>
      </c>
      <c r="B57" s="602"/>
      <c r="C57" s="603"/>
      <c r="D57" s="603"/>
      <c r="E57" s="604"/>
      <c r="F57" s="446" t="s">
        <v>792</v>
      </c>
      <c r="G57" s="447"/>
      <c r="H57" s="447"/>
      <c r="I57" s="447"/>
      <c r="J57" s="447"/>
      <c r="K57" s="447"/>
      <c r="L57" s="447"/>
      <c r="M57" s="447"/>
      <c r="N57" s="447"/>
      <c r="O57" s="447"/>
      <c r="P57" s="447"/>
      <c r="Q57" s="447"/>
      <c r="R57" s="447"/>
      <c r="S57" s="447"/>
      <c r="T57" s="447"/>
      <c r="U57" s="441" t="s">
        <v>69</v>
      </c>
      <c r="V57" s="441"/>
      <c r="W57" s="441"/>
      <c r="X57" s="441"/>
      <c r="Y57" s="441"/>
      <c r="Z57" s="441"/>
      <c r="AA57" s="441"/>
      <c r="AB57" s="441"/>
      <c r="AC57" s="441"/>
      <c r="AD57" s="442"/>
      <c r="AE57" s="599"/>
      <c r="AF57" s="600"/>
      <c r="AG57" s="600"/>
      <c r="AH57" s="600"/>
      <c r="AI57" s="600"/>
      <c r="AJ57" s="600"/>
      <c r="AK57" s="600"/>
      <c r="AL57" s="601"/>
      <c r="AM57" s="376"/>
      <c r="AO57" s="110" t="s">
        <v>69</v>
      </c>
      <c r="AP57" s="117" t="s">
        <v>140</v>
      </c>
      <c r="AQ57" s="113" t="s">
        <v>73</v>
      </c>
      <c r="AR57" s="95"/>
      <c r="AS57" s="95"/>
      <c r="AT57" s="95"/>
    </row>
    <row r="58" spans="1:46" ht="13.65" customHeight="1" x14ac:dyDescent="0.25">
      <c r="A58" s="46">
        <f>ROW()</f>
        <v>58</v>
      </c>
      <c r="B58" s="602"/>
      <c r="C58" s="603"/>
      <c r="D58" s="603"/>
      <c r="E58" s="604"/>
      <c r="F58" s="446" t="s">
        <v>793</v>
      </c>
      <c r="G58" s="447"/>
      <c r="H58" s="447"/>
      <c r="I58" s="447"/>
      <c r="J58" s="447"/>
      <c r="K58" s="447"/>
      <c r="L58" s="447"/>
      <c r="M58" s="447"/>
      <c r="N58" s="447"/>
      <c r="O58" s="447"/>
      <c r="P58" s="447"/>
      <c r="Q58" s="447"/>
      <c r="R58" s="447"/>
      <c r="S58" s="447"/>
      <c r="T58" s="447"/>
      <c r="U58" s="441" t="s">
        <v>69</v>
      </c>
      <c r="V58" s="441"/>
      <c r="W58" s="441"/>
      <c r="X58" s="441"/>
      <c r="Y58" s="441"/>
      <c r="Z58" s="441"/>
      <c r="AA58" s="441"/>
      <c r="AB58" s="441"/>
      <c r="AC58" s="441"/>
      <c r="AD58" s="442"/>
      <c r="AE58" s="599"/>
      <c r="AF58" s="600"/>
      <c r="AG58" s="600"/>
      <c r="AH58" s="600"/>
      <c r="AI58" s="600"/>
      <c r="AJ58" s="600"/>
      <c r="AK58" s="600"/>
      <c r="AL58" s="601"/>
      <c r="AM58" s="376"/>
      <c r="AO58" s="110" t="s">
        <v>69</v>
      </c>
      <c r="AP58" s="117" t="s">
        <v>327</v>
      </c>
      <c r="AQ58" s="117" t="s">
        <v>328</v>
      </c>
      <c r="AR58" s="117" t="s">
        <v>461</v>
      </c>
      <c r="AS58" s="95"/>
      <c r="AT58" s="95"/>
    </row>
    <row r="59" spans="1:46" ht="13.65" customHeight="1" x14ac:dyDescent="0.25">
      <c r="A59" s="46">
        <f>ROW()</f>
        <v>59</v>
      </c>
      <c r="B59" s="602"/>
      <c r="C59" s="603"/>
      <c r="D59" s="603"/>
      <c r="E59" s="603"/>
      <c r="F59" s="539" t="s">
        <v>347</v>
      </c>
      <c r="G59" s="540"/>
      <c r="H59" s="540"/>
      <c r="I59" s="540"/>
      <c r="J59" s="540"/>
      <c r="K59" s="540"/>
      <c r="L59" s="540"/>
      <c r="M59" s="540"/>
      <c r="N59" s="540"/>
      <c r="O59" s="540"/>
      <c r="P59" s="540"/>
      <c r="Q59" s="540"/>
      <c r="R59" s="540"/>
      <c r="S59" s="540"/>
      <c r="T59" s="540"/>
      <c r="U59" s="540"/>
      <c r="V59" s="540"/>
      <c r="W59" s="540"/>
      <c r="X59" s="540"/>
      <c r="Y59" s="540"/>
      <c r="Z59" s="540"/>
      <c r="AA59" s="540"/>
      <c r="AB59" s="540"/>
      <c r="AC59" s="540"/>
      <c r="AD59" s="541"/>
      <c r="AE59" s="599"/>
      <c r="AF59" s="600"/>
      <c r="AG59" s="600"/>
      <c r="AH59" s="600"/>
      <c r="AI59" s="600"/>
      <c r="AJ59" s="600"/>
      <c r="AK59" s="600"/>
      <c r="AL59" s="601"/>
      <c r="AM59" s="376"/>
      <c r="AO59" s="95"/>
      <c r="AP59" s="95"/>
      <c r="AQ59" s="95"/>
      <c r="AR59" s="95"/>
      <c r="AS59" s="95"/>
      <c r="AT59" s="95"/>
    </row>
    <row r="60" spans="1:46" ht="13.65" customHeight="1" x14ac:dyDescent="0.25">
      <c r="A60" s="46">
        <f>ROW()</f>
        <v>60</v>
      </c>
      <c r="B60" s="602" t="s">
        <v>348</v>
      </c>
      <c r="C60" s="603"/>
      <c r="D60" s="603"/>
      <c r="E60" s="604"/>
      <c r="F60" s="446" t="s">
        <v>794</v>
      </c>
      <c r="G60" s="447"/>
      <c r="H60" s="447"/>
      <c r="I60" s="447"/>
      <c r="J60" s="447"/>
      <c r="K60" s="447"/>
      <c r="L60" s="447"/>
      <c r="M60" s="447"/>
      <c r="N60" s="447"/>
      <c r="O60" s="447"/>
      <c r="P60" s="447"/>
      <c r="Q60" s="447"/>
      <c r="R60" s="447"/>
      <c r="S60" s="447"/>
      <c r="T60" s="447"/>
      <c r="U60" s="441" t="s">
        <v>69</v>
      </c>
      <c r="V60" s="441"/>
      <c r="W60" s="441"/>
      <c r="X60" s="441"/>
      <c r="Y60" s="441"/>
      <c r="Z60" s="441"/>
      <c r="AA60" s="441"/>
      <c r="AB60" s="441"/>
      <c r="AC60" s="441"/>
      <c r="AD60" s="442"/>
      <c r="AE60" s="599"/>
      <c r="AF60" s="600"/>
      <c r="AG60" s="600"/>
      <c r="AH60" s="600"/>
      <c r="AI60" s="600"/>
      <c r="AJ60" s="600"/>
      <c r="AK60" s="600"/>
      <c r="AL60" s="601"/>
      <c r="AM60" s="376"/>
      <c r="AO60" s="110" t="s">
        <v>69</v>
      </c>
      <c r="AP60" s="117" t="s">
        <v>60</v>
      </c>
      <c r="AQ60" s="117" t="s">
        <v>61</v>
      </c>
      <c r="AR60" s="269"/>
      <c r="AS60" s="95"/>
      <c r="AT60" s="95"/>
    </row>
    <row r="61" spans="1:46" ht="13.65" customHeight="1" x14ac:dyDescent="0.25">
      <c r="A61" s="46">
        <f>ROW()</f>
        <v>61</v>
      </c>
      <c r="B61" s="602"/>
      <c r="C61" s="603"/>
      <c r="D61" s="603"/>
      <c r="E61" s="604"/>
      <c r="F61" s="446"/>
      <c r="G61" s="447"/>
      <c r="H61" s="447"/>
      <c r="I61" s="447"/>
      <c r="J61" s="447"/>
      <c r="K61" s="447"/>
      <c r="L61" s="447"/>
      <c r="M61" s="447"/>
      <c r="N61" s="447"/>
      <c r="O61" s="447"/>
      <c r="P61" s="447"/>
      <c r="Q61" s="447"/>
      <c r="R61" s="447"/>
      <c r="S61" s="447"/>
      <c r="T61" s="447"/>
      <c r="U61" s="456"/>
      <c r="V61" s="456"/>
      <c r="W61" s="456"/>
      <c r="X61" s="456"/>
      <c r="Y61" s="456"/>
      <c r="Z61" s="456"/>
      <c r="AA61" s="456"/>
      <c r="AB61" s="456"/>
      <c r="AC61" s="456"/>
      <c r="AD61" s="457"/>
      <c r="AE61" s="331"/>
      <c r="AF61" s="332"/>
      <c r="AG61" s="332"/>
      <c r="AH61" s="332"/>
      <c r="AI61" s="332"/>
      <c r="AJ61" s="332"/>
      <c r="AK61" s="332"/>
      <c r="AL61" s="333"/>
      <c r="AM61" s="47"/>
      <c r="AO61" s="108"/>
      <c r="AP61" s="152"/>
      <c r="AQ61" s="152"/>
      <c r="AR61" s="152"/>
      <c r="AS61" s="152"/>
      <c r="AT61" s="152"/>
    </row>
    <row r="62" spans="1:46" ht="13.65" customHeight="1" thickBot="1" x14ac:dyDescent="0.3">
      <c r="A62" s="46">
        <f>ROW()</f>
        <v>62</v>
      </c>
      <c r="B62" s="602"/>
      <c r="C62" s="603"/>
      <c r="D62" s="603"/>
      <c r="E62" s="604"/>
      <c r="F62" s="676"/>
      <c r="G62" s="677"/>
      <c r="H62" s="677"/>
      <c r="I62" s="677"/>
      <c r="J62" s="677"/>
      <c r="K62" s="677"/>
      <c r="L62" s="677"/>
      <c r="M62" s="677"/>
      <c r="N62" s="677"/>
      <c r="O62" s="677"/>
      <c r="P62" s="677"/>
      <c r="Q62" s="677"/>
      <c r="R62" s="677"/>
      <c r="S62" s="677"/>
      <c r="T62" s="677"/>
      <c r="U62" s="677"/>
      <c r="V62" s="677"/>
      <c r="W62" s="677"/>
      <c r="X62" s="677"/>
      <c r="Y62" s="677"/>
      <c r="Z62" s="677"/>
      <c r="AA62" s="677"/>
      <c r="AB62" s="677"/>
      <c r="AC62" s="677"/>
      <c r="AD62" s="678"/>
      <c r="AE62" s="599"/>
      <c r="AF62" s="600"/>
      <c r="AG62" s="600"/>
      <c r="AH62" s="600"/>
      <c r="AI62" s="600"/>
      <c r="AJ62" s="600"/>
      <c r="AK62" s="600"/>
      <c r="AL62" s="601"/>
      <c r="AM62" s="47"/>
      <c r="AO62" s="108"/>
      <c r="AP62" s="152"/>
      <c r="AQ62" s="152"/>
      <c r="AR62" s="152"/>
      <c r="AS62" s="152"/>
      <c r="AT62" s="152"/>
    </row>
    <row r="63" spans="1:46" ht="27" customHeight="1" thickBot="1" x14ac:dyDescent="0.3">
      <c r="A63" s="63"/>
      <c r="B63" s="483" t="s">
        <v>12</v>
      </c>
      <c r="C63" s="483"/>
      <c r="D63" s="483"/>
      <c r="E63" s="483"/>
      <c r="F63" s="483"/>
      <c r="G63" s="483"/>
      <c r="H63" s="483"/>
      <c r="I63" s="483"/>
      <c r="J63" s="483"/>
      <c r="K63" s="489" t="str">
        <f>document_number</f>
        <v>Insert Project Document Number</v>
      </c>
      <c r="L63" s="489"/>
      <c r="M63" s="489"/>
      <c r="N63" s="489"/>
      <c r="O63" s="489"/>
      <c r="P63" s="489"/>
      <c r="Q63" s="489"/>
      <c r="R63" s="489"/>
      <c r="S63" s="489"/>
      <c r="T63" s="489"/>
      <c r="U63" s="489"/>
      <c r="V63" s="489"/>
      <c r="W63" s="489"/>
      <c r="X63" s="489"/>
      <c r="Y63" s="489"/>
      <c r="Z63" s="483" t="s">
        <v>457</v>
      </c>
      <c r="AA63" s="483"/>
      <c r="AB63" s="483"/>
      <c r="AC63" s="489" t="str">
        <f>document_revision</f>
        <v>Insert Project Document Revision</v>
      </c>
      <c r="AD63" s="489"/>
      <c r="AE63" s="489"/>
      <c r="AF63" s="489"/>
      <c r="AG63" s="483" t="s">
        <v>454</v>
      </c>
      <c r="AH63" s="483"/>
      <c r="AI63" s="483"/>
      <c r="AJ63" s="483"/>
      <c r="AK63" s="483"/>
      <c r="AL63" s="484">
        <f>total_page</f>
        <v>13</v>
      </c>
      <c r="AM63" s="485"/>
    </row>
  </sheetData>
  <dataConsolidate/>
  <mergeCells count="253">
    <mergeCell ref="AE48:AL48"/>
    <mergeCell ref="AE49:AL49"/>
    <mergeCell ref="AB46:AD46"/>
    <mergeCell ref="AB47:AD47"/>
    <mergeCell ref="AB48:AD48"/>
    <mergeCell ref="F40:U40"/>
    <mergeCell ref="F41:U41"/>
    <mergeCell ref="F42:U42"/>
    <mergeCell ref="F43:U43"/>
    <mergeCell ref="F44:U44"/>
    <mergeCell ref="V40:AD40"/>
    <mergeCell ref="F45:U45"/>
    <mergeCell ref="V41:AA41"/>
    <mergeCell ref="V43:AA43"/>
    <mergeCell ref="V44:AA44"/>
    <mergeCell ref="V45:AA45"/>
    <mergeCell ref="AE39:AL39"/>
    <mergeCell ref="AE40:AL40"/>
    <mergeCell ref="AE41:AL41"/>
    <mergeCell ref="AE42:AL42"/>
    <mergeCell ref="AE43:AL43"/>
    <mergeCell ref="AE44:AL44"/>
    <mergeCell ref="AE45:AL45"/>
    <mergeCell ref="AE46:AL46"/>
    <mergeCell ref="AE47:AL47"/>
    <mergeCell ref="B39:E39"/>
    <mergeCell ref="F39:T39"/>
    <mergeCell ref="U39:AD39"/>
    <mergeCell ref="B40:E40"/>
    <mergeCell ref="AB28:AD28"/>
    <mergeCell ref="U29:AD29"/>
    <mergeCell ref="U33:AD33"/>
    <mergeCell ref="U30:AD30"/>
    <mergeCell ref="U31:AD31"/>
    <mergeCell ref="U34:AD34"/>
    <mergeCell ref="U35:AD35"/>
    <mergeCell ref="U36:AD36"/>
    <mergeCell ref="F28:T28"/>
    <mergeCell ref="F29:T29"/>
    <mergeCell ref="F30:T30"/>
    <mergeCell ref="F31:T31"/>
    <mergeCell ref="F37:AD37"/>
    <mergeCell ref="U38:AD38"/>
    <mergeCell ref="B30:E30"/>
    <mergeCell ref="B31:E31"/>
    <mergeCell ref="B33:E33"/>
    <mergeCell ref="B34:E34"/>
    <mergeCell ref="B35:E35"/>
    <mergeCell ref="B36:E36"/>
    <mergeCell ref="B1:AL1"/>
    <mergeCell ref="B2:J2"/>
    <mergeCell ref="K2:AL2"/>
    <mergeCell ref="B3:J3"/>
    <mergeCell ref="K3:AL3"/>
    <mergeCell ref="B4:E4"/>
    <mergeCell ref="F5:AD5"/>
    <mergeCell ref="U7:AD7"/>
    <mergeCell ref="U6:AD6"/>
    <mergeCell ref="F6:T6"/>
    <mergeCell ref="F7:T7"/>
    <mergeCell ref="AE5:AL5"/>
    <mergeCell ref="B5:E5"/>
    <mergeCell ref="B6:E6"/>
    <mergeCell ref="B7:E7"/>
    <mergeCell ref="AE6:AL6"/>
    <mergeCell ref="AE7:AL7"/>
    <mergeCell ref="U10:AD10"/>
    <mergeCell ref="U9:AD9"/>
    <mergeCell ref="U8:AD8"/>
    <mergeCell ref="AB11:AD11"/>
    <mergeCell ref="U11:AA11"/>
    <mergeCell ref="U22:AD22"/>
    <mergeCell ref="U21:AD21"/>
    <mergeCell ref="U20:AD20"/>
    <mergeCell ref="U19:AD19"/>
    <mergeCell ref="U18:AD18"/>
    <mergeCell ref="U17:AD17"/>
    <mergeCell ref="U13:AA13"/>
    <mergeCell ref="AB13:AD13"/>
    <mergeCell ref="U16:AD16"/>
    <mergeCell ref="U15:AD15"/>
    <mergeCell ref="U14:AD14"/>
    <mergeCell ref="U12:AD12"/>
    <mergeCell ref="F21:T21"/>
    <mergeCell ref="F22:T22"/>
    <mergeCell ref="F25:T25"/>
    <mergeCell ref="F24:T24"/>
    <mergeCell ref="U26:AD26"/>
    <mergeCell ref="F26:T26"/>
    <mergeCell ref="F27:T27"/>
    <mergeCell ref="F36:T36"/>
    <mergeCell ref="U28:AA28"/>
    <mergeCell ref="U24:AD24"/>
    <mergeCell ref="F32:T32"/>
    <mergeCell ref="U32:AD32"/>
    <mergeCell ref="F33:T33"/>
    <mergeCell ref="F34:T34"/>
    <mergeCell ref="F35:T35"/>
    <mergeCell ref="U25:AD25"/>
    <mergeCell ref="U27:AD27"/>
    <mergeCell ref="F50:T50"/>
    <mergeCell ref="F51:T51"/>
    <mergeCell ref="F52:T52"/>
    <mergeCell ref="F53:T53"/>
    <mergeCell ref="F54:T54"/>
    <mergeCell ref="F55:T55"/>
    <mergeCell ref="AB41:AD41"/>
    <mergeCell ref="AB43:AD43"/>
    <mergeCell ref="AB44:AD44"/>
    <mergeCell ref="AB45:AD45"/>
    <mergeCell ref="F47:U47"/>
    <mergeCell ref="F48:U48"/>
    <mergeCell ref="V47:AA47"/>
    <mergeCell ref="V48:AA48"/>
    <mergeCell ref="F46:U46"/>
    <mergeCell ref="V46:AA46"/>
    <mergeCell ref="V49:AA49"/>
    <mergeCell ref="F49:U49"/>
    <mergeCell ref="AB49:AD49"/>
    <mergeCell ref="AG63:AK63"/>
    <mergeCell ref="AL63:AM63"/>
    <mergeCell ref="B63:J63"/>
    <mergeCell ref="K63:Y63"/>
    <mergeCell ref="Z63:AB63"/>
    <mergeCell ref="AC63:AF63"/>
    <mergeCell ref="U60:AD60"/>
    <mergeCell ref="AB53:AD53"/>
    <mergeCell ref="AB54:AD54"/>
    <mergeCell ref="AB55:AD55"/>
    <mergeCell ref="F60:T60"/>
    <mergeCell ref="AE60:AL60"/>
    <mergeCell ref="F56:AD56"/>
    <mergeCell ref="U57:AD57"/>
    <mergeCell ref="AE62:AL62"/>
    <mergeCell ref="F62:T62"/>
    <mergeCell ref="U62:AD62"/>
    <mergeCell ref="B62:E62"/>
    <mergeCell ref="U55:AA55"/>
    <mergeCell ref="U53:AA53"/>
    <mergeCell ref="U54:AA54"/>
    <mergeCell ref="F8:T8"/>
    <mergeCell ref="F9:T9"/>
    <mergeCell ref="F10:T10"/>
    <mergeCell ref="F12:T12"/>
    <mergeCell ref="F13:T13"/>
    <mergeCell ref="F14:T14"/>
    <mergeCell ref="F15:T15"/>
    <mergeCell ref="F16:T16"/>
    <mergeCell ref="F17:T17"/>
    <mergeCell ref="F11:T11"/>
    <mergeCell ref="B8:E8"/>
    <mergeCell ref="B9:E9"/>
    <mergeCell ref="B10:E10"/>
    <mergeCell ref="B12:E12"/>
    <mergeCell ref="B13:E13"/>
    <mergeCell ref="B14:E14"/>
    <mergeCell ref="B15:E15"/>
    <mergeCell ref="B16:E16"/>
    <mergeCell ref="B17:E17"/>
    <mergeCell ref="B11:E11"/>
    <mergeCell ref="AE18:AL18"/>
    <mergeCell ref="AE19:AL19"/>
    <mergeCell ref="AE20:AL20"/>
    <mergeCell ref="AE21:AL21"/>
    <mergeCell ref="AE22:AL22"/>
    <mergeCell ref="AE23:AL23"/>
    <mergeCell ref="AE25:AL25"/>
    <mergeCell ref="AE26:AL26"/>
    <mergeCell ref="B28:E28"/>
    <mergeCell ref="B18:E18"/>
    <mergeCell ref="B19:E19"/>
    <mergeCell ref="B20:E20"/>
    <mergeCell ref="B21:E21"/>
    <mergeCell ref="B22:E22"/>
    <mergeCell ref="B23:E23"/>
    <mergeCell ref="B25:E25"/>
    <mergeCell ref="B26:E26"/>
    <mergeCell ref="B27:E27"/>
    <mergeCell ref="B24:E24"/>
    <mergeCell ref="F23:AD23"/>
    <mergeCell ref="F18:T18"/>
    <mergeCell ref="F19:T19"/>
    <mergeCell ref="AE24:AL24"/>
    <mergeCell ref="F20:T20"/>
    <mergeCell ref="AE8:AL8"/>
    <mergeCell ref="AE9:AL9"/>
    <mergeCell ref="AE10:AL10"/>
    <mergeCell ref="AE12:AL12"/>
    <mergeCell ref="AE13:AL13"/>
    <mergeCell ref="AE14:AL14"/>
    <mergeCell ref="AE15:AL15"/>
    <mergeCell ref="AE16:AL16"/>
    <mergeCell ref="AE17:AL17"/>
    <mergeCell ref="AE11:AL11"/>
    <mergeCell ref="B29:E29"/>
    <mergeCell ref="AE27:AL27"/>
    <mergeCell ref="AE28:AL28"/>
    <mergeCell ref="AE29:AL29"/>
    <mergeCell ref="AE30:AL30"/>
    <mergeCell ref="AE31:AL31"/>
    <mergeCell ref="AE33:AL33"/>
    <mergeCell ref="AE34:AL34"/>
    <mergeCell ref="AE35:AL35"/>
    <mergeCell ref="B32:E32"/>
    <mergeCell ref="AE32:AL32"/>
    <mergeCell ref="AE36:AL36"/>
    <mergeCell ref="AE37:AL37"/>
    <mergeCell ref="AE38:AL38"/>
    <mergeCell ref="AE50:AL50"/>
    <mergeCell ref="AE51:AL51"/>
    <mergeCell ref="AE52:AL52"/>
    <mergeCell ref="AE53:AL53"/>
    <mergeCell ref="B60:E60"/>
    <mergeCell ref="AE54:AL54"/>
    <mergeCell ref="AE55:AL55"/>
    <mergeCell ref="AE56:AL56"/>
    <mergeCell ref="AE57:AL57"/>
    <mergeCell ref="AE58:AL58"/>
    <mergeCell ref="AE59:AL59"/>
    <mergeCell ref="F59:AD59"/>
    <mergeCell ref="U58:AD58"/>
    <mergeCell ref="F57:T57"/>
    <mergeCell ref="F58:T58"/>
    <mergeCell ref="B55:E55"/>
    <mergeCell ref="B56:E56"/>
    <mergeCell ref="B57:E57"/>
    <mergeCell ref="B58:E58"/>
    <mergeCell ref="B59:E59"/>
    <mergeCell ref="B37:E37"/>
    <mergeCell ref="B38:E38"/>
    <mergeCell ref="AB42:AD42"/>
    <mergeCell ref="V42:AA42"/>
    <mergeCell ref="F61:T61"/>
    <mergeCell ref="U61:AD61"/>
    <mergeCell ref="B61:E61"/>
    <mergeCell ref="B41:E41"/>
    <mergeCell ref="B42:E42"/>
    <mergeCell ref="B43:E43"/>
    <mergeCell ref="B44:E44"/>
    <mergeCell ref="B45:E45"/>
    <mergeCell ref="B46:E46"/>
    <mergeCell ref="B47:E47"/>
    <mergeCell ref="B48:E48"/>
    <mergeCell ref="B49:E49"/>
    <mergeCell ref="B50:E50"/>
    <mergeCell ref="B51:E51"/>
    <mergeCell ref="B52:E52"/>
    <mergeCell ref="B53:E53"/>
    <mergeCell ref="B54:E54"/>
    <mergeCell ref="U50:AD50"/>
    <mergeCell ref="U51:AD51"/>
    <mergeCell ref="U52:AD52"/>
    <mergeCell ref="F38:T38"/>
  </mergeCells>
  <dataValidations count="27">
    <dataValidation type="list" allowBlank="1" showInputMessage="1" showErrorMessage="1" sqref="U8:AD8" xr:uid="{00000000-0002-0000-0A00-000000000000}">
      <formula1>$AO$8:$AQ$8</formula1>
    </dataValidation>
    <dataValidation type="list" allowBlank="1" showInputMessage="1" showErrorMessage="1" sqref="U52:AD52" xr:uid="{00000000-0002-0000-0A00-000001000000}">
      <formula1>$AO$52:$AS$52</formula1>
    </dataValidation>
    <dataValidation type="list" allowBlank="1" showInputMessage="1" showErrorMessage="1" sqref="U7" xr:uid="{00000000-0002-0000-0A00-000002000000}">
      <formula1>$AO$7:$AQ$7</formula1>
    </dataValidation>
    <dataValidation type="list" allowBlank="1" showInputMessage="1" showErrorMessage="1" sqref="U6" xr:uid="{00000000-0002-0000-0A00-000003000000}">
      <formula1>$AO$6:$AT$6</formula1>
    </dataValidation>
    <dataValidation type="list" allowBlank="1" showInputMessage="1" showErrorMessage="1" sqref="U57" xr:uid="{00000000-0002-0000-0A00-000004000000}">
      <formula1>$AO$57:$AQ$57</formula1>
    </dataValidation>
    <dataValidation type="list" allowBlank="1" showInputMessage="1" showErrorMessage="1" sqref="U50:AD50" xr:uid="{00000000-0002-0000-0A00-000005000000}">
      <formula1>$AO$50:$AS$50</formula1>
    </dataValidation>
    <dataValidation type="list" allowBlank="1" showInputMessage="1" showErrorMessage="1" sqref="U51:AD51" xr:uid="{00000000-0002-0000-0A00-000006000000}">
      <formula1>$AO$51:$AR$51</formula1>
    </dataValidation>
    <dataValidation type="list" allowBlank="1" showInputMessage="1" showErrorMessage="1" sqref="U58:AD58" xr:uid="{00000000-0002-0000-0A00-000007000000}">
      <formula1>$AO$58:$AR$58</formula1>
    </dataValidation>
    <dataValidation type="list" allowBlank="1" showInputMessage="1" showErrorMessage="1" sqref="U60:AD60" xr:uid="{00000000-0002-0000-0A00-000008000000}">
      <formula1>$AO$60:$AQ$60</formula1>
    </dataValidation>
    <dataValidation type="list" allowBlank="1" showInputMessage="1" showErrorMessage="1" sqref="V40:AD40" xr:uid="{00000000-0002-0000-0A00-000009000000}">
      <formula1>$AO$40:$AR$40</formula1>
    </dataValidation>
    <dataValidation type="list" allowBlank="1" showInputMessage="1" showErrorMessage="1" sqref="U21" xr:uid="{00000000-0002-0000-0A00-00000A000000}">
      <formula1>$AO$21:$AR$21</formula1>
    </dataValidation>
    <dataValidation type="list" allowBlank="1" showInputMessage="1" showErrorMessage="1" sqref="U20" xr:uid="{00000000-0002-0000-0A00-00000B000000}">
      <formula1>$AO$20:$AT$20</formula1>
    </dataValidation>
    <dataValidation type="list" allowBlank="1" showInputMessage="1" showErrorMessage="1" sqref="U35" xr:uid="{00000000-0002-0000-0A00-00000D000000}">
      <formula1>$AO$35:$AR$35</formula1>
    </dataValidation>
    <dataValidation type="list" allowBlank="1" showInputMessage="1" showErrorMessage="1" sqref="U34" xr:uid="{00000000-0002-0000-0A00-00000E000000}">
      <formula1>$AO$34:$AT$34</formula1>
    </dataValidation>
    <dataValidation type="list" allowBlank="1" showInputMessage="1" showErrorMessage="1" sqref="U9:AD9" xr:uid="{00000000-0002-0000-0A00-00000F000000}">
      <formula1>$AO$9:$AQ$9</formula1>
    </dataValidation>
    <dataValidation type="list" allowBlank="1" showInputMessage="1" showErrorMessage="1" sqref="U10:AD10" xr:uid="{00000000-0002-0000-0A00-000010000000}">
      <formula1>$AO$10:$AR$10</formula1>
    </dataValidation>
    <dataValidation type="list" allowBlank="1" showInputMessage="1" showErrorMessage="1" sqref="U17" xr:uid="{00000000-0002-0000-0A00-000011000000}">
      <formula1>$AO$17:$AQ$17</formula1>
    </dataValidation>
    <dataValidation type="list" allowBlank="1" showInputMessage="1" showErrorMessage="1" sqref="U30" xr:uid="{00000000-0002-0000-0A00-000012000000}">
      <formula1>$AO$30:$AR$30</formula1>
    </dataValidation>
    <dataValidation type="list" allowBlank="1" showInputMessage="1" showErrorMessage="1" sqref="U22:AD22" xr:uid="{00000000-0002-0000-0A00-000013000000}">
      <formula1>$AO$22:$AR$22</formula1>
    </dataValidation>
    <dataValidation type="list" allowBlank="1" showInputMessage="1" showErrorMessage="1" sqref="U36:AD36" xr:uid="{00000000-0002-0000-0A00-000014000000}">
      <formula1>$AO$36:$AQ$36</formula1>
    </dataValidation>
    <dataValidation type="list" allowBlank="1" showInputMessage="1" showErrorMessage="1" sqref="U24:AD24" xr:uid="{00000000-0002-0000-0A00-000015000000}">
      <formula1>$AO$24:$AR$24</formula1>
    </dataValidation>
    <dataValidation type="list" allowBlank="1" showInputMessage="1" showErrorMessage="1" sqref="U32:AD32" xr:uid="{00000000-0002-0000-0A00-000016000000}">
      <formula1>$AO$32:$AQ$32</formula1>
    </dataValidation>
    <dataValidation type="list" allowBlank="1" showInputMessage="1" showErrorMessage="1" sqref="U31:AD31" xr:uid="{00000000-0002-0000-0A00-000017000000}">
      <formula1>$AO$31:$AQ$31</formula1>
    </dataValidation>
    <dataValidation type="list" allowBlank="1" showInputMessage="1" showErrorMessage="1" sqref="U33:AD33" xr:uid="{00000000-0002-0000-0A00-000018000000}">
      <formula1>$AO$33:$AQ$33</formula1>
    </dataValidation>
    <dataValidation type="list" allowBlank="1" showInputMessage="1" showErrorMessage="1" sqref="U38:AD38" xr:uid="{00000000-0002-0000-0A00-000019000000}">
      <formula1>$AO$38:$AQ$38</formula1>
    </dataValidation>
    <dataValidation type="list" allowBlank="1" showInputMessage="1" showErrorMessage="1" sqref="U39:AD39" xr:uid="{00000000-0002-0000-0A00-00001A000000}">
      <formula1>$AO$39:$AR$39</formula1>
    </dataValidation>
    <dataValidation type="list" allowBlank="1" showInputMessage="1" showErrorMessage="1" sqref="U19:AD19" xr:uid="{DCE90D73-9EF2-444C-A582-EE218C76CEE3}">
      <formula1>$AO$19:$AS$19</formula1>
    </dataValidation>
  </dataValidations>
  <printOptions horizontalCentered="1" verticalCentered="1"/>
  <pageMargins left="0.98425196850393704" right="0.39370078740157483" top="0.51181102362204722" bottom="0.39370078740157483" header="0.31496062992125984" footer="0.51181102362204722"/>
  <pageSetup paperSize="9" scale="90" fitToHeight="0"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50"/>
  </sheetPr>
  <dimension ref="A1:AR63"/>
  <sheetViews>
    <sheetView showGridLines="0" zoomScaleNormal="100" zoomScaleSheetLayoutView="100" workbookViewId="0">
      <selection activeCell="B1" sqref="B1:AL1"/>
    </sheetView>
  </sheetViews>
  <sheetFormatPr defaultRowHeight="12.5" x14ac:dyDescent="0.25"/>
  <cols>
    <col min="1" max="1" width="2.6328125" style="61" customWidth="1"/>
    <col min="2" max="27" width="2.453125" style="61" customWidth="1"/>
    <col min="28" max="30" width="2.453125" style="64" customWidth="1"/>
    <col min="31" max="38" width="2.453125" style="61" customWidth="1"/>
    <col min="39" max="39" width="2.6328125" style="61" customWidth="1"/>
    <col min="40" max="40" width="9.08984375" customWidth="1"/>
    <col min="41" max="41" width="9.08984375" style="111" hidden="1" customWidth="1"/>
    <col min="42" max="44" width="24.36328125" style="111" hidden="1" customWidth="1"/>
    <col min="45" max="45" width="0" hidden="1" customWidth="1"/>
  </cols>
  <sheetData>
    <row r="1" spans="1:44" ht="27.65" customHeight="1" thickBot="1" x14ac:dyDescent="0.3">
      <c r="A1" s="42" t="s">
        <v>0</v>
      </c>
      <c r="B1" s="515" t="s">
        <v>962</v>
      </c>
      <c r="C1" s="515"/>
      <c r="D1" s="515"/>
      <c r="E1" s="515"/>
      <c r="F1" s="515"/>
      <c r="G1" s="515"/>
      <c r="H1" s="515"/>
      <c r="I1" s="515"/>
      <c r="J1" s="515"/>
      <c r="K1" s="515"/>
      <c r="L1" s="515"/>
      <c r="M1" s="515"/>
      <c r="N1" s="515"/>
      <c r="O1" s="515"/>
      <c r="P1" s="515"/>
      <c r="Q1" s="515"/>
      <c r="R1" s="515"/>
      <c r="S1" s="515"/>
      <c r="T1" s="515"/>
      <c r="U1" s="515"/>
      <c r="V1" s="515"/>
      <c r="W1" s="515"/>
      <c r="X1" s="515"/>
      <c r="Y1" s="515"/>
      <c r="Z1" s="515"/>
      <c r="AA1" s="515"/>
      <c r="AB1" s="515"/>
      <c r="AC1" s="515"/>
      <c r="AD1" s="515"/>
      <c r="AE1" s="515"/>
      <c r="AF1" s="515"/>
      <c r="AG1" s="515"/>
      <c r="AH1" s="515"/>
      <c r="AI1" s="515"/>
      <c r="AJ1" s="515"/>
      <c r="AK1" s="515"/>
      <c r="AL1" s="515"/>
      <c r="AM1" s="43" t="s">
        <v>9</v>
      </c>
    </row>
    <row r="2" spans="1:44" ht="13.65" customHeight="1" x14ac:dyDescent="0.25">
      <c r="A2" s="45">
        <f>ROW()</f>
        <v>2</v>
      </c>
      <c r="B2" s="523" t="s">
        <v>65</v>
      </c>
      <c r="C2" s="523"/>
      <c r="D2" s="523"/>
      <c r="E2" s="523"/>
      <c r="F2" s="523"/>
      <c r="G2" s="523"/>
      <c r="H2" s="523"/>
      <c r="I2" s="523"/>
      <c r="J2" s="523"/>
      <c r="K2" s="516" t="str">
        <f>tag_number</f>
        <v>Insert Tag Number</v>
      </c>
      <c r="L2" s="516"/>
      <c r="M2" s="516"/>
      <c r="N2" s="516"/>
      <c r="O2" s="516"/>
      <c r="P2" s="516"/>
      <c r="Q2" s="516"/>
      <c r="R2" s="516"/>
      <c r="S2" s="516"/>
      <c r="T2" s="516"/>
      <c r="U2" s="516"/>
      <c r="V2" s="516"/>
      <c r="W2" s="516"/>
      <c r="X2" s="516"/>
      <c r="Y2" s="516"/>
      <c r="Z2" s="516"/>
      <c r="AA2" s="516"/>
      <c r="AB2" s="516"/>
      <c r="AC2" s="516"/>
      <c r="AD2" s="516"/>
      <c r="AE2" s="516"/>
      <c r="AF2" s="516"/>
      <c r="AG2" s="516"/>
      <c r="AH2" s="516"/>
      <c r="AI2" s="516"/>
      <c r="AJ2" s="516"/>
      <c r="AK2" s="516"/>
      <c r="AL2" s="517"/>
      <c r="AM2" s="375"/>
    </row>
    <row r="3" spans="1:44" ht="13.65" customHeight="1" x14ac:dyDescent="0.25">
      <c r="A3" s="46">
        <f>ROW()</f>
        <v>3</v>
      </c>
      <c r="B3" s="524" t="s">
        <v>66</v>
      </c>
      <c r="C3" s="524"/>
      <c r="D3" s="524"/>
      <c r="E3" s="524"/>
      <c r="F3" s="524"/>
      <c r="G3" s="524"/>
      <c r="H3" s="524"/>
      <c r="I3" s="524"/>
      <c r="J3" s="524"/>
      <c r="K3" s="518" t="str">
        <f>Service</f>
        <v>Insert Service Description</v>
      </c>
      <c r="L3" s="518"/>
      <c r="M3" s="518"/>
      <c r="N3" s="518"/>
      <c r="O3" s="518"/>
      <c r="P3" s="518"/>
      <c r="Q3" s="518"/>
      <c r="R3" s="518"/>
      <c r="S3" s="518"/>
      <c r="T3" s="518"/>
      <c r="U3" s="518"/>
      <c r="V3" s="518"/>
      <c r="W3" s="518"/>
      <c r="X3" s="518"/>
      <c r="Y3" s="518"/>
      <c r="Z3" s="518"/>
      <c r="AA3" s="518"/>
      <c r="AB3" s="518"/>
      <c r="AC3" s="518"/>
      <c r="AD3" s="518"/>
      <c r="AE3" s="518"/>
      <c r="AF3" s="518"/>
      <c r="AG3" s="518"/>
      <c r="AH3" s="518"/>
      <c r="AI3" s="518"/>
      <c r="AJ3" s="518"/>
      <c r="AK3" s="518"/>
      <c r="AL3" s="519"/>
      <c r="AM3" s="376"/>
      <c r="AO3" s="112" t="s">
        <v>832</v>
      </c>
    </row>
    <row r="4" spans="1:44" ht="13.65" customHeight="1" x14ac:dyDescent="0.25">
      <c r="A4" s="46">
        <f>ROW()</f>
        <v>4</v>
      </c>
      <c r="B4" s="520" t="s">
        <v>67</v>
      </c>
      <c r="C4" s="521"/>
      <c r="D4" s="521"/>
      <c r="E4" s="521"/>
      <c r="F4" s="48" t="s">
        <v>428</v>
      </c>
      <c r="G4" s="49"/>
      <c r="H4" s="49"/>
      <c r="I4" s="49"/>
      <c r="J4" s="49"/>
      <c r="K4" s="49"/>
      <c r="L4" s="49"/>
      <c r="M4" s="49"/>
      <c r="N4" s="49"/>
      <c r="O4" s="49"/>
      <c r="P4" s="49"/>
      <c r="Q4" s="49"/>
      <c r="R4" s="49"/>
      <c r="S4" s="49"/>
      <c r="T4" s="49"/>
      <c r="U4" s="48" t="s">
        <v>379</v>
      </c>
      <c r="V4" s="49"/>
      <c r="W4" s="49"/>
      <c r="X4" s="49"/>
      <c r="Y4" s="49"/>
      <c r="Z4" s="49"/>
      <c r="AA4" s="49"/>
      <c r="AB4" s="50"/>
      <c r="AC4" s="50"/>
      <c r="AD4" s="51"/>
      <c r="AE4" s="48" t="s">
        <v>68</v>
      </c>
      <c r="AF4" s="49"/>
      <c r="AG4" s="49"/>
      <c r="AH4" s="49"/>
      <c r="AI4" s="49"/>
      <c r="AJ4" s="49"/>
      <c r="AK4" s="49"/>
      <c r="AL4" s="52"/>
      <c r="AM4" s="376"/>
      <c r="AO4" s="248"/>
    </row>
    <row r="5" spans="1:44" ht="13.65" customHeight="1" x14ac:dyDescent="0.25">
      <c r="A5" s="46">
        <f>ROW()</f>
        <v>5</v>
      </c>
      <c r="B5" s="619"/>
      <c r="C5" s="620"/>
      <c r="D5" s="620"/>
      <c r="E5" s="620"/>
      <c r="F5" s="465" t="s">
        <v>349</v>
      </c>
      <c r="G5" s="465"/>
      <c r="H5" s="465"/>
      <c r="I5" s="465"/>
      <c r="J5" s="465"/>
      <c r="K5" s="465"/>
      <c r="L5" s="465"/>
      <c r="M5" s="465"/>
      <c r="N5" s="465"/>
      <c r="O5" s="465"/>
      <c r="P5" s="465"/>
      <c r="Q5" s="465"/>
      <c r="R5" s="465"/>
      <c r="S5" s="465"/>
      <c r="T5" s="465"/>
      <c r="U5" s="465"/>
      <c r="V5" s="465"/>
      <c r="W5" s="465"/>
      <c r="X5" s="465"/>
      <c r="Y5" s="465"/>
      <c r="Z5" s="465"/>
      <c r="AA5" s="465"/>
      <c r="AB5" s="465"/>
      <c r="AC5" s="465"/>
      <c r="AD5" s="465"/>
      <c r="AE5" s="464"/>
      <c r="AF5" s="464"/>
      <c r="AG5" s="464"/>
      <c r="AH5" s="464"/>
      <c r="AI5" s="464"/>
      <c r="AJ5" s="464"/>
      <c r="AK5" s="464"/>
      <c r="AL5" s="529"/>
      <c r="AM5" s="376"/>
      <c r="AO5" s="152"/>
      <c r="AP5" s="115"/>
    </row>
    <row r="6" spans="1:44" ht="13.65" customHeight="1" x14ac:dyDescent="0.25">
      <c r="A6" s="46">
        <f>ROW()</f>
        <v>6</v>
      </c>
      <c r="B6" s="565"/>
      <c r="C6" s="566"/>
      <c r="D6" s="566"/>
      <c r="E6" s="567"/>
      <c r="F6" s="446" t="s">
        <v>976</v>
      </c>
      <c r="G6" s="447"/>
      <c r="H6" s="447"/>
      <c r="I6" s="447"/>
      <c r="J6" s="447"/>
      <c r="K6" s="447"/>
      <c r="L6" s="447"/>
      <c r="M6" s="447"/>
      <c r="N6" s="447"/>
      <c r="O6" s="447"/>
      <c r="P6" s="447"/>
      <c r="Q6" s="447"/>
      <c r="R6" s="447"/>
      <c r="S6" s="447"/>
      <c r="T6" s="447"/>
      <c r="U6" s="441" t="s">
        <v>69</v>
      </c>
      <c r="V6" s="441"/>
      <c r="W6" s="441"/>
      <c r="X6" s="441"/>
      <c r="Y6" s="441"/>
      <c r="Z6" s="441"/>
      <c r="AA6" s="441"/>
      <c r="AB6" s="441"/>
      <c r="AC6" s="441"/>
      <c r="AD6" s="442"/>
      <c r="AE6" s="443"/>
      <c r="AF6" s="444"/>
      <c r="AG6" s="444"/>
      <c r="AH6" s="444"/>
      <c r="AI6" s="444"/>
      <c r="AJ6" s="444"/>
      <c r="AK6" s="444"/>
      <c r="AL6" s="445"/>
      <c r="AM6" s="376"/>
      <c r="AO6" s="103" t="s">
        <v>69</v>
      </c>
      <c r="AP6" s="298" t="s">
        <v>60</v>
      </c>
      <c r="AQ6" s="124" t="s">
        <v>61</v>
      </c>
      <c r="AR6" s="124" t="s">
        <v>209</v>
      </c>
    </row>
    <row r="7" spans="1:44" ht="13.65" customHeight="1" x14ac:dyDescent="0.25">
      <c r="A7" s="46">
        <f>ROW()</f>
        <v>7</v>
      </c>
      <c r="B7" s="565" t="s">
        <v>350</v>
      </c>
      <c r="C7" s="566"/>
      <c r="D7" s="566"/>
      <c r="E7" s="567"/>
      <c r="F7" s="539" t="s">
        <v>351</v>
      </c>
      <c r="G7" s="540"/>
      <c r="H7" s="540"/>
      <c r="I7" s="540"/>
      <c r="J7" s="540"/>
      <c r="K7" s="540"/>
      <c r="L7" s="540"/>
      <c r="M7" s="540"/>
      <c r="N7" s="540"/>
      <c r="O7" s="540"/>
      <c r="P7" s="540"/>
      <c r="Q7" s="540"/>
      <c r="R7" s="540"/>
      <c r="S7" s="540"/>
      <c r="T7" s="540"/>
      <c r="U7" s="441" t="s">
        <v>69</v>
      </c>
      <c r="V7" s="441"/>
      <c r="W7" s="441"/>
      <c r="X7" s="441"/>
      <c r="Y7" s="441"/>
      <c r="Z7" s="441"/>
      <c r="AA7" s="441"/>
      <c r="AB7" s="441"/>
      <c r="AC7" s="441"/>
      <c r="AD7" s="442"/>
      <c r="AE7" s="443"/>
      <c r="AF7" s="444"/>
      <c r="AG7" s="444"/>
      <c r="AH7" s="444"/>
      <c r="AI7" s="444"/>
      <c r="AJ7" s="444"/>
      <c r="AK7" s="444"/>
      <c r="AL7" s="445"/>
      <c r="AM7" s="376"/>
      <c r="AO7" s="103" t="s">
        <v>69</v>
      </c>
      <c r="AP7" s="298" t="s">
        <v>60</v>
      </c>
      <c r="AQ7" s="124" t="s">
        <v>61</v>
      </c>
      <c r="AR7" s="123"/>
    </row>
    <row r="8" spans="1:44" ht="13.65" customHeight="1" x14ac:dyDescent="0.25">
      <c r="A8" s="46">
        <f>ROW()</f>
        <v>8</v>
      </c>
      <c r="B8" s="565"/>
      <c r="C8" s="566"/>
      <c r="D8" s="566"/>
      <c r="E8" s="567"/>
      <c r="F8" s="446" t="s">
        <v>1054</v>
      </c>
      <c r="G8" s="447"/>
      <c r="H8" s="447"/>
      <c r="I8" s="447"/>
      <c r="J8" s="447"/>
      <c r="K8" s="447"/>
      <c r="L8" s="447"/>
      <c r="M8" s="447"/>
      <c r="N8" s="447"/>
      <c r="O8" s="447"/>
      <c r="P8" s="447"/>
      <c r="Q8" s="447"/>
      <c r="R8" s="447"/>
      <c r="S8" s="447"/>
      <c r="T8" s="447"/>
      <c r="U8" s="441" t="s">
        <v>429</v>
      </c>
      <c r="V8" s="441"/>
      <c r="W8" s="441"/>
      <c r="X8" s="441"/>
      <c r="Y8" s="441"/>
      <c r="Z8" s="441"/>
      <c r="AA8" s="441"/>
      <c r="AB8" s="441"/>
      <c r="AC8" s="441"/>
      <c r="AD8" s="442"/>
      <c r="AE8" s="443"/>
      <c r="AF8" s="444"/>
      <c r="AG8" s="444"/>
      <c r="AH8" s="444"/>
      <c r="AI8" s="444"/>
      <c r="AJ8" s="444"/>
      <c r="AK8" s="444"/>
      <c r="AL8" s="445"/>
      <c r="AM8" s="376"/>
      <c r="AO8" s="152"/>
      <c r="AP8" s="220"/>
      <c r="AQ8" s="221"/>
      <c r="AR8" s="152"/>
    </row>
    <row r="9" spans="1:44" ht="13.65" customHeight="1" x14ac:dyDescent="0.25">
      <c r="A9" s="46">
        <f>ROW()</f>
        <v>9</v>
      </c>
      <c r="B9" s="565"/>
      <c r="C9" s="566"/>
      <c r="D9" s="566"/>
      <c r="E9" s="567"/>
      <c r="F9" s="446" t="s">
        <v>1055</v>
      </c>
      <c r="G9" s="447"/>
      <c r="H9" s="447"/>
      <c r="I9" s="447"/>
      <c r="J9" s="447"/>
      <c r="K9" s="447"/>
      <c r="L9" s="447"/>
      <c r="M9" s="447"/>
      <c r="N9" s="447"/>
      <c r="O9" s="447"/>
      <c r="P9" s="447"/>
      <c r="Q9" s="447"/>
      <c r="R9" s="447"/>
      <c r="S9" s="447"/>
      <c r="T9" s="447"/>
      <c r="U9" s="441" t="s">
        <v>429</v>
      </c>
      <c r="V9" s="441"/>
      <c r="W9" s="441"/>
      <c r="X9" s="441"/>
      <c r="Y9" s="441"/>
      <c r="Z9" s="441"/>
      <c r="AA9" s="441"/>
      <c r="AB9" s="441"/>
      <c r="AC9" s="441"/>
      <c r="AD9" s="442"/>
      <c r="AE9" s="443"/>
      <c r="AF9" s="444"/>
      <c r="AG9" s="444"/>
      <c r="AH9" s="444"/>
      <c r="AI9" s="444"/>
      <c r="AJ9" s="444"/>
      <c r="AK9" s="444"/>
      <c r="AL9" s="445"/>
      <c r="AM9" s="376"/>
      <c r="AO9" s="152"/>
      <c r="AP9" s="220"/>
      <c r="AQ9" s="221"/>
      <c r="AR9" s="152"/>
    </row>
    <row r="10" spans="1:44" ht="13.65" customHeight="1" x14ac:dyDescent="0.25">
      <c r="A10" s="46">
        <f>ROW()</f>
        <v>10</v>
      </c>
      <c r="B10" s="565" t="s">
        <v>352</v>
      </c>
      <c r="C10" s="566"/>
      <c r="D10" s="566"/>
      <c r="E10" s="567"/>
      <c r="F10" s="446" t="s">
        <v>816</v>
      </c>
      <c r="G10" s="447"/>
      <c r="H10" s="447"/>
      <c r="I10" s="447"/>
      <c r="J10" s="447"/>
      <c r="K10" s="447"/>
      <c r="L10" s="447"/>
      <c r="M10" s="447"/>
      <c r="N10" s="447"/>
      <c r="O10" s="447"/>
      <c r="P10" s="447"/>
      <c r="Q10" s="447"/>
      <c r="R10" s="447"/>
      <c r="S10" s="447"/>
      <c r="T10" s="447"/>
      <c r="U10" s="441" t="s">
        <v>69</v>
      </c>
      <c r="V10" s="441"/>
      <c r="W10" s="441"/>
      <c r="X10" s="441"/>
      <c r="Y10" s="441"/>
      <c r="Z10" s="441"/>
      <c r="AA10" s="441"/>
      <c r="AB10" s="441"/>
      <c r="AC10" s="441"/>
      <c r="AD10" s="442"/>
      <c r="AE10" s="443"/>
      <c r="AF10" s="444"/>
      <c r="AG10" s="444"/>
      <c r="AH10" s="444"/>
      <c r="AI10" s="444"/>
      <c r="AJ10" s="444"/>
      <c r="AK10" s="444"/>
      <c r="AL10" s="445"/>
      <c r="AM10" s="376"/>
      <c r="AO10" s="110" t="s">
        <v>69</v>
      </c>
      <c r="AP10" s="222" t="s">
        <v>60</v>
      </c>
      <c r="AQ10" s="222" t="s">
        <v>61</v>
      </c>
      <c r="AR10" s="152"/>
    </row>
    <row r="11" spans="1:44" ht="13.65" customHeight="1" x14ac:dyDescent="0.25">
      <c r="A11" s="46">
        <f>ROW()</f>
        <v>11</v>
      </c>
      <c r="B11" s="565"/>
      <c r="C11" s="566"/>
      <c r="D11" s="566"/>
      <c r="E11" s="567"/>
      <c r="F11" s="446" t="s">
        <v>1056</v>
      </c>
      <c r="G11" s="447"/>
      <c r="H11" s="447"/>
      <c r="I11" s="447"/>
      <c r="J11" s="447"/>
      <c r="K11" s="447"/>
      <c r="L11" s="447"/>
      <c r="M11" s="447"/>
      <c r="N11" s="447"/>
      <c r="O11" s="447"/>
      <c r="P11" s="447"/>
      <c r="Q11" s="447"/>
      <c r="R11" s="447"/>
      <c r="S11" s="447"/>
      <c r="T11" s="447"/>
      <c r="U11" s="441" t="s">
        <v>429</v>
      </c>
      <c r="V11" s="441"/>
      <c r="W11" s="441"/>
      <c r="X11" s="441"/>
      <c r="Y11" s="441"/>
      <c r="Z11" s="441"/>
      <c r="AA11" s="441"/>
      <c r="AB11" s="441"/>
      <c r="AC11" s="441"/>
      <c r="AD11" s="442"/>
      <c r="AE11" s="443"/>
      <c r="AF11" s="444"/>
      <c r="AG11" s="444"/>
      <c r="AH11" s="444"/>
      <c r="AI11" s="444"/>
      <c r="AJ11" s="444"/>
      <c r="AK11" s="444"/>
      <c r="AL11" s="445"/>
      <c r="AM11" s="376"/>
      <c r="AO11" s="152"/>
      <c r="AP11" s="220"/>
      <c r="AQ11" s="221"/>
    </row>
    <row r="12" spans="1:44" ht="13.65" customHeight="1" x14ac:dyDescent="0.25">
      <c r="A12" s="46">
        <f>ROW()</f>
        <v>12</v>
      </c>
      <c r="B12" s="565"/>
      <c r="C12" s="566"/>
      <c r="D12" s="566"/>
      <c r="E12" s="567"/>
      <c r="F12" s="446" t="s">
        <v>1055</v>
      </c>
      <c r="G12" s="447"/>
      <c r="H12" s="447"/>
      <c r="I12" s="447"/>
      <c r="J12" s="447"/>
      <c r="K12" s="447"/>
      <c r="L12" s="447"/>
      <c r="M12" s="447"/>
      <c r="N12" s="447"/>
      <c r="O12" s="447"/>
      <c r="P12" s="447"/>
      <c r="Q12" s="447"/>
      <c r="R12" s="447"/>
      <c r="S12" s="447"/>
      <c r="T12" s="447"/>
      <c r="U12" s="441" t="s">
        <v>429</v>
      </c>
      <c r="V12" s="441"/>
      <c r="W12" s="441"/>
      <c r="X12" s="441"/>
      <c r="Y12" s="441"/>
      <c r="Z12" s="441"/>
      <c r="AA12" s="441"/>
      <c r="AB12" s="441"/>
      <c r="AC12" s="441"/>
      <c r="AD12" s="442"/>
      <c r="AE12" s="443"/>
      <c r="AF12" s="444"/>
      <c r="AG12" s="444"/>
      <c r="AH12" s="444"/>
      <c r="AI12" s="444"/>
      <c r="AJ12" s="444"/>
      <c r="AK12" s="444"/>
      <c r="AL12" s="445"/>
      <c r="AM12" s="376"/>
      <c r="AO12" s="152"/>
      <c r="AP12" s="220"/>
      <c r="AQ12" s="221"/>
    </row>
    <row r="13" spans="1:44" ht="13.65" customHeight="1" x14ac:dyDescent="0.25">
      <c r="A13" s="46">
        <f>ROW()</f>
        <v>13</v>
      </c>
      <c r="B13" s="565" t="s">
        <v>462</v>
      </c>
      <c r="C13" s="566"/>
      <c r="D13" s="566"/>
      <c r="E13" s="567"/>
      <c r="F13" s="446" t="s">
        <v>591</v>
      </c>
      <c r="G13" s="447"/>
      <c r="H13" s="447"/>
      <c r="I13" s="447"/>
      <c r="J13" s="447"/>
      <c r="K13" s="447"/>
      <c r="L13" s="447"/>
      <c r="M13" s="447"/>
      <c r="N13" s="447"/>
      <c r="O13" s="447"/>
      <c r="P13" s="447"/>
      <c r="Q13" s="447"/>
      <c r="R13" s="447"/>
      <c r="S13" s="447"/>
      <c r="T13" s="447"/>
      <c r="U13" s="441" t="s">
        <v>69</v>
      </c>
      <c r="V13" s="441"/>
      <c r="W13" s="441"/>
      <c r="X13" s="441"/>
      <c r="Y13" s="441"/>
      <c r="Z13" s="441"/>
      <c r="AA13" s="441"/>
      <c r="AB13" s="441"/>
      <c r="AC13" s="441"/>
      <c r="AD13" s="442"/>
      <c r="AE13" s="443"/>
      <c r="AF13" s="444"/>
      <c r="AG13" s="444"/>
      <c r="AH13" s="444"/>
      <c r="AI13" s="444"/>
      <c r="AJ13" s="444"/>
      <c r="AK13" s="444"/>
      <c r="AL13" s="445"/>
      <c r="AM13" s="376"/>
      <c r="AO13" s="110" t="s">
        <v>69</v>
      </c>
      <c r="AP13" s="222" t="s">
        <v>60</v>
      </c>
      <c r="AQ13" s="223" t="s">
        <v>61</v>
      </c>
    </row>
    <row r="14" spans="1:44" ht="13.65" customHeight="1" x14ac:dyDescent="0.25">
      <c r="A14" s="46">
        <f>ROW()</f>
        <v>14</v>
      </c>
      <c r="B14" s="565" t="s">
        <v>462</v>
      </c>
      <c r="C14" s="566"/>
      <c r="D14" s="566"/>
      <c r="E14" s="567"/>
      <c r="F14" s="446" t="s">
        <v>1057</v>
      </c>
      <c r="G14" s="447"/>
      <c r="H14" s="447"/>
      <c r="I14" s="447"/>
      <c r="J14" s="447"/>
      <c r="K14" s="447"/>
      <c r="L14" s="447"/>
      <c r="M14" s="447"/>
      <c r="N14" s="447"/>
      <c r="O14" s="447"/>
      <c r="P14" s="447"/>
      <c r="Q14" s="447"/>
      <c r="R14" s="447"/>
      <c r="S14" s="447"/>
      <c r="T14" s="447"/>
      <c r="U14" s="441" t="s">
        <v>429</v>
      </c>
      <c r="V14" s="441"/>
      <c r="W14" s="441"/>
      <c r="X14" s="441"/>
      <c r="Y14" s="441"/>
      <c r="Z14" s="441"/>
      <c r="AA14" s="441"/>
      <c r="AB14" s="441"/>
      <c r="AC14" s="441"/>
      <c r="AD14" s="442"/>
      <c r="AE14" s="443"/>
      <c r="AF14" s="444"/>
      <c r="AG14" s="444"/>
      <c r="AH14" s="444"/>
      <c r="AI14" s="444"/>
      <c r="AJ14" s="444"/>
      <c r="AK14" s="444"/>
      <c r="AL14" s="445"/>
      <c r="AM14" s="376"/>
      <c r="AO14" s="152"/>
      <c r="AP14" s="220"/>
      <c r="AQ14" s="221"/>
    </row>
    <row r="15" spans="1:44" ht="13.65" customHeight="1" x14ac:dyDescent="0.25">
      <c r="A15" s="46">
        <f>ROW()</f>
        <v>15</v>
      </c>
      <c r="B15" s="565"/>
      <c r="C15" s="566"/>
      <c r="D15" s="566"/>
      <c r="E15" s="567"/>
      <c r="F15" s="446" t="s">
        <v>1055</v>
      </c>
      <c r="G15" s="447"/>
      <c r="H15" s="447"/>
      <c r="I15" s="447"/>
      <c r="J15" s="447"/>
      <c r="K15" s="447"/>
      <c r="L15" s="447"/>
      <c r="M15" s="447"/>
      <c r="N15" s="447"/>
      <c r="O15" s="447"/>
      <c r="P15" s="447"/>
      <c r="Q15" s="447"/>
      <c r="R15" s="447"/>
      <c r="S15" s="447"/>
      <c r="T15" s="447"/>
      <c r="U15" s="441" t="s">
        <v>429</v>
      </c>
      <c r="V15" s="441"/>
      <c r="W15" s="441"/>
      <c r="X15" s="441"/>
      <c r="Y15" s="441"/>
      <c r="Z15" s="441"/>
      <c r="AA15" s="441"/>
      <c r="AB15" s="441"/>
      <c r="AC15" s="441"/>
      <c r="AD15" s="442"/>
      <c r="AE15" s="443"/>
      <c r="AF15" s="444"/>
      <c r="AG15" s="444"/>
      <c r="AH15" s="444"/>
      <c r="AI15" s="444"/>
      <c r="AJ15" s="444"/>
      <c r="AK15" s="444"/>
      <c r="AL15" s="445"/>
      <c r="AM15" s="376"/>
      <c r="AO15" s="152"/>
      <c r="AP15" s="220"/>
      <c r="AQ15" s="221"/>
    </row>
    <row r="16" spans="1:44" ht="13.65" customHeight="1" x14ac:dyDescent="0.25">
      <c r="A16" s="46">
        <f>ROW()</f>
        <v>16</v>
      </c>
      <c r="B16" s="565"/>
      <c r="C16" s="566"/>
      <c r="D16" s="566"/>
      <c r="E16" s="567"/>
      <c r="F16" s="539" t="s">
        <v>353</v>
      </c>
      <c r="G16" s="540"/>
      <c r="H16" s="540"/>
      <c r="I16" s="540"/>
      <c r="J16" s="540"/>
      <c r="K16" s="540"/>
      <c r="L16" s="540"/>
      <c r="M16" s="540"/>
      <c r="N16" s="540"/>
      <c r="O16" s="540"/>
      <c r="P16" s="540"/>
      <c r="Q16" s="540"/>
      <c r="R16" s="540"/>
      <c r="S16" s="540"/>
      <c r="T16" s="540"/>
      <c r="U16" s="441" t="s">
        <v>69</v>
      </c>
      <c r="V16" s="441"/>
      <c r="W16" s="441"/>
      <c r="X16" s="441"/>
      <c r="Y16" s="441"/>
      <c r="Z16" s="441"/>
      <c r="AA16" s="441"/>
      <c r="AB16" s="441"/>
      <c r="AC16" s="441"/>
      <c r="AD16" s="442"/>
      <c r="AE16" s="443"/>
      <c r="AF16" s="444"/>
      <c r="AG16" s="444"/>
      <c r="AH16" s="444"/>
      <c r="AI16" s="444"/>
      <c r="AJ16" s="444"/>
      <c r="AK16" s="444"/>
      <c r="AL16" s="445"/>
      <c r="AM16" s="376"/>
      <c r="AO16" s="110" t="s">
        <v>69</v>
      </c>
      <c r="AP16" s="113" t="s">
        <v>60</v>
      </c>
      <c r="AQ16" s="146" t="s">
        <v>61</v>
      </c>
    </row>
    <row r="17" spans="1:44" ht="13.65" customHeight="1" x14ac:dyDescent="0.25">
      <c r="A17" s="46">
        <f>ROW()</f>
        <v>17</v>
      </c>
      <c r="B17" s="357" t="s">
        <v>593</v>
      </c>
      <c r="C17" s="358"/>
      <c r="D17" s="358"/>
      <c r="E17" s="359"/>
      <c r="F17" s="446" t="s">
        <v>592</v>
      </c>
      <c r="G17" s="447"/>
      <c r="H17" s="447"/>
      <c r="I17" s="447"/>
      <c r="J17" s="447"/>
      <c r="K17" s="447"/>
      <c r="L17" s="447"/>
      <c r="M17" s="447"/>
      <c r="N17" s="447"/>
      <c r="O17" s="447"/>
      <c r="P17" s="447"/>
      <c r="Q17" s="447"/>
      <c r="R17" s="447"/>
      <c r="S17" s="447"/>
      <c r="T17" s="447"/>
      <c r="U17" s="441" t="s">
        <v>69</v>
      </c>
      <c r="V17" s="441"/>
      <c r="W17" s="441"/>
      <c r="X17" s="441"/>
      <c r="Y17" s="441"/>
      <c r="Z17" s="441"/>
      <c r="AA17" s="441"/>
      <c r="AB17" s="441"/>
      <c r="AC17" s="441"/>
      <c r="AD17" s="442"/>
      <c r="AE17" s="443"/>
      <c r="AF17" s="444"/>
      <c r="AG17" s="444"/>
      <c r="AH17" s="444"/>
      <c r="AI17" s="444"/>
      <c r="AJ17" s="444"/>
      <c r="AK17" s="444"/>
      <c r="AL17" s="445"/>
      <c r="AM17" s="376"/>
      <c r="AO17" s="110" t="s">
        <v>69</v>
      </c>
      <c r="AP17" s="113" t="s">
        <v>60</v>
      </c>
      <c r="AQ17" s="146" t="s">
        <v>61</v>
      </c>
    </row>
    <row r="18" spans="1:44" ht="13.65" customHeight="1" x14ac:dyDescent="0.25">
      <c r="A18" s="46">
        <f>ROW()</f>
        <v>18</v>
      </c>
      <c r="B18" s="565" t="s">
        <v>1052</v>
      </c>
      <c r="C18" s="566"/>
      <c r="D18" s="566"/>
      <c r="E18" s="567"/>
      <c r="F18" s="446" t="s">
        <v>1053</v>
      </c>
      <c r="G18" s="447"/>
      <c r="H18" s="447"/>
      <c r="I18" s="447"/>
      <c r="J18" s="447"/>
      <c r="K18" s="447"/>
      <c r="L18" s="447"/>
      <c r="M18" s="447"/>
      <c r="N18" s="447"/>
      <c r="O18" s="447"/>
      <c r="P18" s="447"/>
      <c r="Q18" s="447"/>
      <c r="R18" s="447"/>
      <c r="S18" s="447"/>
      <c r="T18" s="447"/>
      <c r="U18" s="441" t="s">
        <v>69</v>
      </c>
      <c r="V18" s="441"/>
      <c r="W18" s="441"/>
      <c r="X18" s="441"/>
      <c r="Y18" s="441"/>
      <c r="Z18" s="441"/>
      <c r="AA18" s="441"/>
      <c r="AB18" s="441"/>
      <c r="AC18" s="441"/>
      <c r="AD18" s="442"/>
      <c r="AE18" s="443"/>
      <c r="AF18" s="444"/>
      <c r="AG18" s="444"/>
      <c r="AH18" s="444"/>
      <c r="AI18" s="444"/>
      <c r="AJ18" s="444"/>
      <c r="AK18" s="444"/>
      <c r="AL18" s="445"/>
      <c r="AM18" s="376"/>
      <c r="AO18" s="110" t="s">
        <v>69</v>
      </c>
      <c r="AP18" s="113" t="s">
        <v>55</v>
      </c>
      <c r="AQ18" s="298" t="s">
        <v>62</v>
      </c>
      <c r="AR18" s="152"/>
    </row>
    <row r="19" spans="1:44" ht="13.65" customHeight="1" x14ac:dyDescent="0.25">
      <c r="A19" s="46">
        <f>ROW()</f>
        <v>19</v>
      </c>
      <c r="B19" s="565" t="s">
        <v>354</v>
      </c>
      <c r="C19" s="566"/>
      <c r="D19" s="566"/>
      <c r="E19" s="567"/>
      <c r="F19" s="539" t="s">
        <v>355</v>
      </c>
      <c r="G19" s="540"/>
      <c r="H19" s="540"/>
      <c r="I19" s="540"/>
      <c r="J19" s="540"/>
      <c r="K19" s="540"/>
      <c r="L19" s="540"/>
      <c r="M19" s="540"/>
      <c r="N19" s="540"/>
      <c r="O19" s="540"/>
      <c r="P19" s="540"/>
      <c r="Q19" s="540"/>
      <c r="R19" s="540"/>
      <c r="S19" s="540"/>
      <c r="T19" s="540"/>
      <c r="U19" s="441" t="s">
        <v>69</v>
      </c>
      <c r="V19" s="441"/>
      <c r="W19" s="441"/>
      <c r="X19" s="441"/>
      <c r="Y19" s="441"/>
      <c r="Z19" s="441"/>
      <c r="AA19" s="441"/>
      <c r="AB19" s="441"/>
      <c r="AC19" s="441"/>
      <c r="AD19" s="442"/>
      <c r="AE19" s="443"/>
      <c r="AF19" s="444"/>
      <c r="AG19" s="444"/>
      <c r="AH19" s="444"/>
      <c r="AI19" s="444"/>
      <c r="AJ19" s="444"/>
      <c r="AK19" s="444"/>
      <c r="AL19" s="445"/>
      <c r="AM19" s="376"/>
      <c r="AO19" s="110" t="s">
        <v>69</v>
      </c>
      <c r="AP19" s="113" t="s">
        <v>60</v>
      </c>
      <c r="AQ19" s="146" t="s">
        <v>61</v>
      </c>
    </row>
    <row r="20" spans="1:44" ht="13.65" customHeight="1" x14ac:dyDescent="0.25">
      <c r="A20" s="46">
        <f>ROW()</f>
        <v>20</v>
      </c>
      <c r="B20" s="565"/>
      <c r="C20" s="566"/>
      <c r="D20" s="566"/>
      <c r="E20" s="567"/>
      <c r="F20" s="446" t="s">
        <v>817</v>
      </c>
      <c r="G20" s="447"/>
      <c r="H20" s="447"/>
      <c r="I20" s="447"/>
      <c r="J20" s="447"/>
      <c r="K20" s="447"/>
      <c r="L20" s="447"/>
      <c r="M20" s="447"/>
      <c r="N20" s="447"/>
      <c r="O20" s="447"/>
      <c r="P20" s="447"/>
      <c r="Q20" s="447"/>
      <c r="R20" s="447"/>
      <c r="S20" s="447"/>
      <c r="T20" s="447"/>
      <c r="U20" s="441" t="s">
        <v>429</v>
      </c>
      <c r="V20" s="441"/>
      <c r="W20" s="441"/>
      <c r="X20" s="441"/>
      <c r="Y20" s="441"/>
      <c r="Z20" s="441"/>
      <c r="AA20" s="441"/>
      <c r="AB20" s="441"/>
      <c r="AC20" s="441"/>
      <c r="AD20" s="442"/>
      <c r="AE20" s="443"/>
      <c r="AF20" s="444"/>
      <c r="AG20" s="444"/>
      <c r="AH20" s="444"/>
      <c r="AI20" s="444"/>
      <c r="AJ20" s="444"/>
      <c r="AK20" s="444"/>
      <c r="AL20" s="445"/>
      <c r="AM20" s="376"/>
      <c r="AO20" s="152"/>
      <c r="AP20" s="108"/>
    </row>
    <row r="21" spans="1:44" ht="13.65" customHeight="1" x14ac:dyDescent="0.25">
      <c r="A21" s="46">
        <f>ROW()</f>
        <v>21</v>
      </c>
      <c r="B21" s="565"/>
      <c r="C21" s="566"/>
      <c r="D21" s="566"/>
      <c r="E21" s="567"/>
      <c r="F21" s="446" t="s">
        <v>818</v>
      </c>
      <c r="G21" s="447"/>
      <c r="H21" s="447"/>
      <c r="I21" s="447"/>
      <c r="J21" s="447"/>
      <c r="K21" s="447"/>
      <c r="L21" s="447"/>
      <c r="M21" s="447"/>
      <c r="N21" s="447"/>
      <c r="O21" s="447"/>
      <c r="P21" s="447"/>
      <c r="Q21" s="447"/>
      <c r="R21" s="447"/>
      <c r="S21" s="447"/>
      <c r="T21" s="447"/>
      <c r="U21" s="441" t="s">
        <v>429</v>
      </c>
      <c r="V21" s="441"/>
      <c r="W21" s="441"/>
      <c r="X21" s="441"/>
      <c r="Y21" s="441"/>
      <c r="Z21" s="441"/>
      <c r="AA21" s="441"/>
      <c r="AB21" s="441"/>
      <c r="AC21" s="441"/>
      <c r="AD21" s="442"/>
      <c r="AE21" s="443"/>
      <c r="AF21" s="444"/>
      <c r="AG21" s="444"/>
      <c r="AH21" s="444"/>
      <c r="AI21" s="444"/>
      <c r="AJ21" s="444"/>
      <c r="AK21" s="444"/>
      <c r="AL21" s="445"/>
      <c r="AM21" s="376"/>
      <c r="AO21" s="152"/>
      <c r="AP21" s="108"/>
    </row>
    <row r="22" spans="1:44" ht="13.65" customHeight="1" x14ac:dyDescent="0.25">
      <c r="A22" s="46">
        <f>ROW()</f>
        <v>22</v>
      </c>
      <c r="B22" s="565"/>
      <c r="C22" s="566"/>
      <c r="D22" s="566"/>
      <c r="E22" s="567"/>
      <c r="F22" s="446" t="s">
        <v>819</v>
      </c>
      <c r="G22" s="447"/>
      <c r="H22" s="447"/>
      <c r="I22" s="447"/>
      <c r="J22" s="447"/>
      <c r="K22" s="447"/>
      <c r="L22" s="447"/>
      <c r="M22" s="447"/>
      <c r="N22" s="447"/>
      <c r="O22" s="447"/>
      <c r="P22" s="447"/>
      <c r="Q22" s="447"/>
      <c r="R22" s="447"/>
      <c r="S22" s="447"/>
      <c r="T22" s="447"/>
      <c r="U22" s="441" t="s">
        <v>429</v>
      </c>
      <c r="V22" s="441"/>
      <c r="W22" s="441"/>
      <c r="X22" s="441"/>
      <c r="Y22" s="441"/>
      <c r="Z22" s="441"/>
      <c r="AA22" s="441"/>
      <c r="AB22" s="441"/>
      <c r="AC22" s="441"/>
      <c r="AD22" s="442"/>
      <c r="AE22" s="443"/>
      <c r="AF22" s="444"/>
      <c r="AG22" s="444"/>
      <c r="AH22" s="444"/>
      <c r="AI22" s="444"/>
      <c r="AJ22" s="444"/>
      <c r="AK22" s="444"/>
      <c r="AL22" s="445"/>
      <c r="AM22" s="376"/>
      <c r="AO22" s="152"/>
      <c r="AP22" s="108"/>
    </row>
    <row r="23" spans="1:44" ht="13.65" customHeight="1" x14ac:dyDescent="0.25">
      <c r="A23" s="46">
        <f>ROW()</f>
        <v>23</v>
      </c>
      <c r="B23" s="607" t="s">
        <v>443</v>
      </c>
      <c r="C23" s="608"/>
      <c r="D23" s="608"/>
      <c r="E23" s="609"/>
      <c r="F23" s="446" t="s">
        <v>820</v>
      </c>
      <c r="G23" s="447"/>
      <c r="H23" s="447"/>
      <c r="I23" s="447"/>
      <c r="J23" s="447"/>
      <c r="K23" s="447"/>
      <c r="L23" s="447"/>
      <c r="M23" s="447"/>
      <c r="N23" s="447"/>
      <c r="O23" s="447"/>
      <c r="P23" s="447"/>
      <c r="Q23" s="447"/>
      <c r="R23" s="447"/>
      <c r="S23" s="447"/>
      <c r="T23" s="447"/>
      <c r="U23" s="441" t="s">
        <v>69</v>
      </c>
      <c r="V23" s="441"/>
      <c r="W23" s="441"/>
      <c r="X23" s="441"/>
      <c r="Y23" s="441"/>
      <c r="Z23" s="441"/>
      <c r="AA23" s="441"/>
      <c r="AB23" s="441"/>
      <c r="AC23" s="441"/>
      <c r="AD23" s="442"/>
      <c r="AE23" s="443"/>
      <c r="AF23" s="444"/>
      <c r="AG23" s="444"/>
      <c r="AH23" s="444"/>
      <c r="AI23" s="444"/>
      <c r="AJ23" s="444"/>
      <c r="AK23" s="444"/>
      <c r="AL23" s="445"/>
      <c r="AM23" s="376"/>
      <c r="AO23" s="103" t="s">
        <v>69</v>
      </c>
      <c r="AP23" s="298" t="s">
        <v>60</v>
      </c>
      <c r="AQ23" s="124" t="s">
        <v>61</v>
      </c>
      <c r="AR23" s="123"/>
    </row>
    <row r="24" spans="1:44" ht="13.65" customHeight="1" x14ac:dyDescent="0.25">
      <c r="A24" s="46">
        <f>ROW()</f>
        <v>24</v>
      </c>
      <c r="B24" s="565"/>
      <c r="C24" s="566"/>
      <c r="D24" s="566"/>
      <c r="E24" s="567"/>
      <c r="F24" s="539" t="s">
        <v>356</v>
      </c>
      <c r="G24" s="540"/>
      <c r="H24" s="540"/>
      <c r="I24" s="540"/>
      <c r="J24" s="540"/>
      <c r="K24" s="540"/>
      <c r="L24" s="540"/>
      <c r="M24" s="540"/>
      <c r="N24" s="540"/>
      <c r="O24" s="540"/>
      <c r="P24" s="540"/>
      <c r="Q24" s="540"/>
      <c r="R24" s="540"/>
      <c r="S24" s="540"/>
      <c r="T24" s="540"/>
      <c r="U24" s="540"/>
      <c r="V24" s="540"/>
      <c r="W24" s="540"/>
      <c r="X24" s="540"/>
      <c r="Y24" s="540"/>
      <c r="Z24" s="540"/>
      <c r="AA24" s="540"/>
      <c r="AB24" s="540"/>
      <c r="AC24" s="540"/>
      <c r="AD24" s="541"/>
      <c r="AE24" s="443"/>
      <c r="AF24" s="444"/>
      <c r="AG24" s="444"/>
      <c r="AH24" s="444"/>
      <c r="AI24" s="444"/>
      <c r="AJ24" s="444"/>
      <c r="AK24" s="444"/>
      <c r="AL24" s="445"/>
      <c r="AM24" s="376"/>
      <c r="AO24" s="123"/>
      <c r="AP24" s="106"/>
      <c r="AQ24" s="130"/>
      <c r="AR24" s="123"/>
    </row>
    <row r="25" spans="1:44" ht="13.65" customHeight="1" x14ac:dyDescent="0.25">
      <c r="A25" s="46">
        <f>ROW()</f>
        <v>25</v>
      </c>
      <c r="B25" s="607" t="s">
        <v>444</v>
      </c>
      <c r="C25" s="608"/>
      <c r="D25" s="608"/>
      <c r="E25" s="609"/>
      <c r="F25" s="446" t="s">
        <v>356</v>
      </c>
      <c r="G25" s="447"/>
      <c r="H25" s="447"/>
      <c r="I25" s="447"/>
      <c r="J25" s="447"/>
      <c r="K25" s="447"/>
      <c r="L25" s="447"/>
      <c r="M25" s="447"/>
      <c r="N25" s="447"/>
      <c r="O25" s="447"/>
      <c r="P25" s="447"/>
      <c r="Q25" s="447"/>
      <c r="R25" s="447"/>
      <c r="S25" s="447"/>
      <c r="T25" s="447"/>
      <c r="U25" s="441" t="s">
        <v>69</v>
      </c>
      <c r="V25" s="441"/>
      <c r="W25" s="441"/>
      <c r="X25" s="441"/>
      <c r="Y25" s="441"/>
      <c r="Z25" s="441"/>
      <c r="AA25" s="441"/>
      <c r="AB25" s="441"/>
      <c r="AC25" s="441"/>
      <c r="AD25" s="442"/>
      <c r="AE25" s="443"/>
      <c r="AF25" s="444"/>
      <c r="AG25" s="444"/>
      <c r="AH25" s="444"/>
      <c r="AI25" s="444"/>
      <c r="AJ25" s="444"/>
      <c r="AK25" s="444"/>
      <c r="AL25" s="445"/>
      <c r="AM25" s="376"/>
      <c r="AO25" s="103" t="s">
        <v>69</v>
      </c>
      <c r="AP25" s="298" t="s">
        <v>60</v>
      </c>
      <c r="AQ25" s="124" t="s">
        <v>61</v>
      </c>
      <c r="AR25" s="123"/>
    </row>
    <row r="26" spans="1:44" ht="13.65" customHeight="1" x14ac:dyDescent="0.25">
      <c r="A26" s="46">
        <f>ROW()</f>
        <v>26</v>
      </c>
      <c r="B26" s="602"/>
      <c r="C26" s="603"/>
      <c r="D26" s="603"/>
      <c r="E26" s="604"/>
      <c r="F26" s="455"/>
      <c r="G26" s="456"/>
      <c r="H26" s="456"/>
      <c r="I26" s="456"/>
      <c r="J26" s="456"/>
      <c r="K26" s="456"/>
      <c r="L26" s="456"/>
      <c r="M26" s="456"/>
      <c r="N26" s="456"/>
      <c r="O26" s="456"/>
      <c r="P26" s="456"/>
      <c r="Q26" s="456"/>
      <c r="R26" s="456"/>
      <c r="S26" s="456"/>
      <c r="T26" s="456"/>
      <c r="U26" s="456"/>
      <c r="V26" s="456"/>
      <c r="W26" s="456"/>
      <c r="X26" s="456"/>
      <c r="Y26" s="456"/>
      <c r="Z26" s="456"/>
      <c r="AA26" s="456"/>
      <c r="AB26" s="456"/>
      <c r="AC26" s="456"/>
      <c r="AD26" s="457"/>
      <c r="AE26" s="446"/>
      <c r="AF26" s="447"/>
      <c r="AG26" s="447"/>
      <c r="AH26" s="447"/>
      <c r="AI26" s="447"/>
      <c r="AJ26" s="447"/>
      <c r="AK26" s="447"/>
      <c r="AL26" s="448"/>
      <c r="AM26" s="47"/>
      <c r="AO26" s="108"/>
      <c r="AP26" s="152"/>
      <c r="AQ26" s="152"/>
    </row>
    <row r="27" spans="1:44" ht="13.65" customHeight="1" x14ac:dyDescent="0.25">
      <c r="A27" s="46">
        <f>ROW()</f>
        <v>27</v>
      </c>
      <c r="B27" s="602"/>
      <c r="C27" s="603"/>
      <c r="D27" s="603"/>
      <c r="E27" s="604"/>
      <c r="F27" s="455"/>
      <c r="G27" s="456"/>
      <c r="H27" s="456"/>
      <c r="I27" s="456"/>
      <c r="J27" s="456"/>
      <c r="K27" s="456"/>
      <c r="L27" s="456"/>
      <c r="M27" s="456"/>
      <c r="N27" s="456"/>
      <c r="O27" s="456"/>
      <c r="P27" s="456"/>
      <c r="Q27" s="456"/>
      <c r="R27" s="456"/>
      <c r="S27" s="456"/>
      <c r="T27" s="456"/>
      <c r="U27" s="456"/>
      <c r="V27" s="456"/>
      <c r="W27" s="456"/>
      <c r="X27" s="456"/>
      <c r="Y27" s="456"/>
      <c r="Z27" s="456"/>
      <c r="AA27" s="456"/>
      <c r="AB27" s="456"/>
      <c r="AC27" s="456"/>
      <c r="AD27" s="457"/>
      <c r="AE27" s="446"/>
      <c r="AF27" s="447"/>
      <c r="AG27" s="447"/>
      <c r="AH27" s="447"/>
      <c r="AI27" s="447"/>
      <c r="AJ27" s="447"/>
      <c r="AK27" s="447"/>
      <c r="AL27" s="448"/>
      <c r="AM27" s="47"/>
      <c r="AO27" s="108"/>
      <c r="AP27" s="152"/>
      <c r="AQ27" s="152"/>
    </row>
    <row r="28" spans="1:44" ht="13.65" customHeight="1" x14ac:dyDescent="0.25">
      <c r="A28" s="46">
        <f>ROW()</f>
        <v>28</v>
      </c>
      <c r="B28" s="602"/>
      <c r="C28" s="603"/>
      <c r="D28" s="603"/>
      <c r="E28" s="604"/>
      <c r="F28" s="455"/>
      <c r="G28" s="456"/>
      <c r="H28" s="456"/>
      <c r="I28" s="456"/>
      <c r="J28" s="456"/>
      <c r="K28" s="456"/>
      <c r="L28" s="456"/>
      <c r="M28" s="456"/>
      <c r="N28" s="456"/>
      <c r="O28" s="456"/>
      <c r="P28" s="456"/>
      <c r="Q28" s="456"/>
      <c r="R28" s="456"/>
      <c r="S28" s="456"/>
      <c r="T28" s="456"/>
      <c r="U28" s="456"/>
      <c r="V28" s="456"/>
      <c r="W28" s="456"/>
      <c r="X28" s="456"/>
      <c r="Y28" s="456"/>
      <c r="Z28" s="456"/>
      <c r="AA28" s="456"/>
      <c r="AB28" s="456"/>
      <c r="AC28" s="456"/>
      <c r="AD28" s="457"/>
      <c r="AE28" s="446"/>
      <c r="AF28" s="447"/>
      <c r="AG28" s="447"/>
      <c r="AH28" s="447"/>
      <c r="AI28" s="447"/>
      <c r="AJ28" s="447"/>
      <c r="AK28" s="447"/>
      <c r="AL28" s="448"/>
      <c r="AM28" s="47"/>
      <c r="AO28" s="108"/>
      <c r="AP28" s="152"/>
      <c r="AQ28" s="152"/>
    </row>
    <row r="29" spans="1:44" ht="13.65" customHeight="1" x14ac:dyDescent="0.25">
      <c r="A29" s="46">
        <f>ROW()</f>
        <v>29</v>
      </c>
      <c r="B29" s="602"/>
      <c r="C29" s="603"/>
      <c r="D29" s="603"/>
      <c r="E29" s="604"/>
      <c r="F29" s="455"/>
      <c r="G29" s="456"/>
      <c r="H29" s="456"/>
      <c r="I29" s="456"/>
      <c r="J29" s="456"/>
      <c r="K29" s="456"/>
      <c r="L29" s="456"/>
      <c r="M29" s="456"/>
      <c r="N29" s="456"/>
      <c r="O29" s="456"/>
      <c r="P29" s="456"/>
      <c r="Q29" s="456"/>
      <c r="R29" s="456"/>
      <c r="S29" s="456"/>
      <c r="T29" s="456"/>
      <c r="U29" s="456"/>
      <c r="V29" s="456"/>
      <c r="W29" s="456"/>
      <c r="X29" s="456"/>
      <c r="Y29" s="456"/>
      <c r="Z29" s="456"/>
      <c r="AA29" s="456"/>
      <c r="AB29" s="456"/>
      <c r="AC29" s="456"/>
      <c r="AD29" s="457"/>
      <c r="AE29" s="446"/>
      <c r="AF29" s="447"/>
      <c r="AG29" s="447"/>
      <c r="AH29" s="447"/>
      <c r="AI29" s="447"/>
      <c r="AJ29" s="447"/>
      <c r="AK29" s="447"/>
      <c r="AL29" s="448"/>
      <c r="AM29" s="47"/>
      <c r="AO29" s="108"/>
      <c r="AP29" s="152"/>
      <c r="AQ29" s="152"/>
    </row>
    <row r="30" spans="1:44" ht="13.65" customHeight="1" x14ac:dyDescent="0.25">
      <c r="A30" s="46">
        <f>ROW()</f>
        <v>30</v>
      </c>
      <c r="B30" s="602"/>
      <c r="C30" s="603"/>
      <c r="D30" s="603"/>
      <c r="E30" s="604"/>
      <c r="F30" s="455"/>
      <c r="G30" s="456"/>
      <c r="H30" s="456"/>
      <c r="I30" s="456"/>
      <c r="J30" s="456"/>
      <c r="K30" s="456"/>
      <c r="L30" s="456"/>
      <c r="M30" s="456"/>
      <c r="N30" s="456"/>
      <c r="O30" s="456"/>
      <c r="P30" s="456"/>
      <c r="Q30" s="456"/>
      <c r="R30" s="456"/>
      <c r="S30" s="456"/>
      <c r="T30" s="456"/>
      <c r="U30" s="456"/>
      <c r="V30" s="456"/>
      <c r="W30" s="456"/>
      <c r="X30" s="456"/>
      <c r="Y30" s="456"/>
      <c r="Z30" s="456"/>
      <c r="AA30" s="456"/>
      <c r="AB30" s="456"/>
      <c r="AC30" s="456"/>
      <c r="AD30" s="457"/>
      <c r="AE30" s="446"/>
      <c r="AF30" s="447"/>
      <c r="AG30" s="447"/>
      <c r="AH30" s="447"/>
      <c r="AI30" s="447"/>
      <c r="AJ30" s="447"/>
      <c r="AK30" s="447"/>
      <c r="AL30" s="448"/>
      <c r="AM30" s="47"/>
      <c r="AO30" s="108"/>
      <c r="AP30" s="152"/>
      <c r="AQ30" s="152"/>
    </row>
    <row r="31" spans="1:44" ht="13.65" customHeight="1" x14ac:dyDescent="0.25">
      <c r="A31" s="46">
        <f>ROW()</f>
        <v>31</v>
      </c>
      <c r="B31" s="602"/>
      <c r="C31" s="603"/>
      <c r="D31" s="603"/>
      <c r="E31" s="604"/>
      <c r="F31" s="455"/>
      <c r="G31" s="456"/>
      <c r="H31" s="456"/>
      <c r="I31" s="456"/>
      <c r="J31" s="456"/>
      <c r="K31" s="456"/>
      <c r="L31" s="456"/>
      <c r="M31" s="456"/>
      <c r="N31" s="456"/>
      <c r="O31" s="456"/>
      <c r="P31" s="456"/>
      <c r="Q31" s="456"/>
      <c r="R31" s="456"/>
      <c r="S31" s="456"/>
      <c r="T31" s="456"/>
      <c r="U31" s="456"/>
      <c r="V31" s="456"/>
      <c r="W31" s="456"/>
      <c r="X31" s="456"/>
      <c r="Y31" s="456"/>
      <c r="Z31" s="456"/>
      <c r="AA31" s="456"/>
      <c r="AB31" s="456"/>
      <c r="AC31" s="456"/>
      <c r="AD31" s="457"/>
      <c r="AE31" s="446"/>
      <c r="AF31" s="447"/>
      <c r="AG31" s="447"/>
      <c r="AH31" s="447"/>
      <c r="AI31" s="447"/>
      <c r="AJ31" s="447"/>
      <c r="AK31" s="447"/>
      <c r="AL31" s="448"/>
      <c r="AM31" s="47"/>
      <c r="AO31" s="108"/>
      <c r="AP31" s="152"/>
      <c r="AQ31" s="152"/>
    </row>
    <row r="32" spans="1:44" ht="13.65" customHeight="1" x14ac:dyDescent="0.25">
      <c r="A32" s="46">
        <f>ROW()</f>
        <v>32</v>
      </c>
      <c r="B32" s="602"/>
      <c r="C32" s="603"/>
      <c r="D32" s="603"/>
      <c r="E32" s="604"/>
      <c r="F32" s="455"/>
      <c r="G32" s="456"/>
      <c r="H32" s="456"/>
      <c r="I32" s="456"/>
      <c r="J32" s="456"/>
      <c r="K32" s="456"/>
      <c r="L32" s="456"/>
      <c r="M32" s="456"/>
      <c r="N32" s="456"/>
      <c r="O32" s="456"/>
      <c r="P32" s="456"/>
      <c r="Q32" s="456"/>
      <c r="R32" s="456"/>
      <c r="S32" s="456"/>
      <c r="T32" s="456"/>
      <c r="U32" s="456"/>
      <c r="V32" s="456"/>
      <c r="W32" s="456"/>
      <c r="X32" s="456"/>
      <c r="Y32" s="456"/>
      <c r="Z32" s="456"/>
      <c r="AA32" s="456"/>
      <c r="AB32" s="456"/>
      <c r="AC32" s="456"/>
      <c r="AD32" s="457"/>
      <c r="AE32" s="446"/>
      <c r="AF32" s="447"/>
      <c r="AG32" s="447"/>
      <c r="AH32" s="447"/>
      <c r="AI32" s="447"/>
      <c r="AJ32" s="447"/>
      <c r="AK32" s="447"/>
      <c r="AL32" s="448"/>
      <c r="AM32" s="47"/>
      <c r="AO32" s="108"/>
      <c r="AP32" s="152"/>
      <c r="AQ32" s="152"/>
    </row>
    <row r="33" spans="1:43" ht="13.65" customHeight="1" x14ac:dyDescent="0.25">
      <c r="A33" s="46">
        <f>ROW()</f>
        <v>33</v>
      </c>
      <c r="B33" s="602"/>
      <c r="C33" s="603"/>
      <c r="D33" s="603"/>
      <c r="E33" s="604"/>
      <c r="F33" s="455"/>
      <c r="G33" s="456"/>
      <c r="H33" s="456"/>
      <c r="I33" s="456"/>
      <c r="J33" s="456"/>
      <c r="K33" s="456"/>
      <c r="L33" s="456"/>
      <c r="M33" s="456"/>
      <c r="N33" s="456"/>
      <c r="O33" s="456"/>
      <c r="P33" s="456"/>
      <c r="Q33" s="456"/>
      <c r="R33" s="456"/>
      <c r="S33" s="456"/>
      <c r="T33" s="456"/>
      <c r="U33" s="456"/>
      <c r="V33" s="456"/>
      <c r="W33" s="456"/>
      <c r="X33" s="456"/>
      <c r="Y33" s="456"/>
      <c r="Z33" s="456"/>
      <c r="AA33" s="456"/>
      <c r="AB33" s="456"/>
      <c r="AC33" s="456"/>
      <c r="AD33" s="457"/>
      <c r="AE33" s="446"/>
      <c r="AF33" s="447"/>
      <c r="AG33" s="447"/>
      <c r="AH33" s="447"/>
      <c r="AI33" s="447"/>
      <c r="AJ33" s="447"/>
      <c r="AK33" s="447"/>
      <c r="AL33" s="448"/>
      <c r="AM33" s="47"/>
      <c r="AO33" s="108"/>
      <c r="AP33" s="152"/>
      <c r="AQ33" s="152"/>
    </row>
    <row r="34" spans="1:43" ht="13.65" customHeight="1" x14ac:dyDescent="0.25">
      <c r="A34" s="46">
        <f>ROW()</f>
        <v>34</v>
      </c>
      <c r="B34" s="602"/>
      <c r="C34" s="603"/>
      <c r="D34" s="603"/>
      <c r="E34" s="604"/>
      <c r="F34" s="455"/>
      <c r="G34" s="456"/>
      <c r="H34" s="456"/>
      <c r="I34" s="456"/>
      <c r="J34" s="456"/>
      <c r="K34" s="456"/>
      <c r="L34" s="456"/>
      <c r="M34" s="456"/>
      <c r="N34" s="456"/>
      <c r="O34" s="456"/>
      <c r="P34" s="456"/>
      <c r="Q34" s="456"/>
      <c r="R34" s="456"/>
      <c r="S34" s="456"/>
      <c r="T34" s="456"/>
      <c r="U34" s="456"/>
      <c r="V34" s="456"/>
      <c r="W34" s="456"/>
      <c r="X34" s="456"/>
      <c r="Y34" s="456"/>
      <c r="Z34" s="456"/>
      <c r="AA34" s="456"/>
      <c r="AB34" s="456"/>
      <c r="AC34" s="456"/>
      <c r="AD34" s="457"/>
      <c r="AE34" s="446"/>
      <c r="AF34" s="447"/>
      <c r="AG34" s="447"/>
      <c r="AH34" s="447"/>
      <c r="AI34" s="447"/>
      <c r="AJ34" s="447"/>
      <c r="AK34" s="447"/>
      <c r="AL34" s="448"/>
      <c r="AM34" s="47"/>
      <c r="AO34" s="108"/>
      <c r="AP34" s="152"/>
      <c r="AQ34" s="152"/>
    </row>
    <row r="35" spans="1:43" ht="13.65" customHeight="1" x14ac:dyDescent="0.25">
      <c r="A35" s="46">
        <f>ROW()</f>
        <v>35</v>
      </c>
      <c r="B35" s="602"/>
      <c r="C35" s="603"/>
      <c r="D35" s="603"/>
      <c r="E35" s="604"/>
      <c r="F35" s="455"/>
      <c r="G35" s="456"/>
      <c r="H35" s="456"/>
      <c r="I35" s="456"/>
      <c r="J35" s="456"/>
      <c r="K35" s="456"/>
      <c r="L35" s="456"/>
      <c r="M35" s="456"/>
      <c r="N35" s="456"/>
      <c r="O35" s="456"/>
      <c r="P35" s="456"/>
      <c r="Q35" s="456"/>
      <c r="R35" s="456"/>
      <c r="S35" s="456"/>
      <c r="T35" s="456"/>
      <c r="U35" s="456"/>
      <c r="V35" s="456"/>
      <c r="W35" s="456"/>
      <c r="X35" s="456"/>
      <c r="Y35" s="456"/>
      <c r="Z35" s="456"/>
      <c r="AA35" s="456"/>
      <c r="AB35" s="456"/>
      <c r="AC35" s="456"/>
      <c r="AD35" s="457"/>
      <c r="AE35" s="446"/>
      <c r="AF35" s="447"/>
      <c r="AG35" s="447"/>
      <c r="AH35" s="447"/>
      <c r="AI35" s="447"/>
      <c r="AJ35" s="447"/>
      <c r="AK35" s="447"/>
      <c r="AL35" s="448"/>
      <c r="AM35" s="47"/>
      <c r="AO35" s="108"/>
      <c r="AP35" s="152"/>
      <c r="AQ35" s="152"/>
    </row>
    <row r="36" spans="1:43" ht="13.65" customHeight="1" x14ac:dyDescent="0.25">
      <c r="A36" s="46">
        <f>ROW()</f>
        <v>36</v>
      </c>
      <c r="B36" s="602"/>
      <c r="C36" s="603"/>
      <c r="D36" s="603"/>
      <c r="E36" s="604"/>
      <c r="F36" s="455"/>
      <c r="G36" s="456"/>
      <c r="H36" s="456"/>
      <c r="I36" s="456"/>
      <c r="J36" s="456"/>
      <c r="K36" s="456"/>
      <c r="L36" s="456"/>
      <c r="M36" s="456"/>
      <c r="N36" s="456"/>
      <c r="O36" s="456"/>
      <c r="P36" s="456"/>
      <c r="Q36" s="456"/>
      <c r="R36" s="456"/>
      <c r="S36" s="456"/>
      <c r="T36" s="456"/>
      <c r="U36" s="456"/>
      <c r="V36" s="456"/>
      <c r="W36" s="456"/>
      <c r="X36" s="456"/>
      <c r="Y36" s="456"/>
      <c r="Z36" s="456"/>
      <c r="AA36" s="456"/>
      <c r="AB36" s="456"/>
      <c r="AC36" s="456"/>
      <c r="AD36" s="457"/>
      <c r="AE36" s="446"/>
      <c r="AF36" s="447"/>
      <c r="AG36" s="447"/>
      <c r="AH36" s="447"/>
      <c r="AI36" s="447"/>
      <c r="AJ36" s="447"/>
      <c r="AK36" s="447"/>
      <c r="AL36" s="448"/>
      <c r="AM36" s="47"/>
      <c r="AO36" s="108"/>
      <c r="AP36" s="152"/>
      <c r="AQ36" s="152"/>
    </row>
    <row r="37" spans="1:43" ht="13.65" customHeight="1" x14ac:dyDescent="0.25">
      <c r="A37" s="46">
        <f>ROW()</f>
        <v>37</v>
      </c>
      <c r="B37" s="602"/>
      <c r="C37" s="603"/>
      <c r="D37" s="603"/>
      <c r="E37" s="604"/>
      <c r="F37" s="455"/>
      <c r="G37" s="456"/>
      <c r="H37" s="456"/>
      <c r="I37" s="456"/>
      <c r="J37" s="456"/>
      <c r="K37" s="456"/>
      <c r="L37" s="456"/>
      <c r="M37" s="456"/>
      <c r="N37" s="456"/>
      <c r="O37" s="456"/>
      <c r="P37" s="456"/>
      <c r="Q37" s="456"/>
      <c r="R37" s="456"/>
      <c r="S37" s="456"/>
      <c r="T37" s="456"/>
      <c r="U37" s="456"/>
      <c r="V37" s="456"/>
      <c r="W37" s="456"/>
      <c r="X37" s="456"/>
      <c r="Y37" s="456"/>
      <c r="Z37" s="456"/>
      <c r="AA37" s="456"/>
      <c r="AB37" s="456"/>
      <c r="AC37" s="456"/>
      <c r="AD37" s="457"/>
      <c r="AE37" s="446"/>
      <c r="AF37" s="447"/>
      <c r="AG37" s="447"/>
      <c r="AH37" s="447"/>
      <c r="AI37" s="447"/>
      <c r="AJ37" s="447"/>
      <c r="AK37" s="447"/>
      <c r="AL37" s="448"/>
      <c r="AM37" s="47"/>
      <c r="AO37" s="108"/>
      <c r="AP37" s="152"/>
      <c r="AQ37" s="152"/>
    </row>
    <row r="38" spans="1:43" ht="13.65" customHeight="1" x14ac:dyDescent="0.25">
      <c r="A38" s="46">
        <f>ROW()</f>
        <v>38</v>
      </c>
      <c r="B38" s="602"/>
      <c r="C38" s="603"/>
      <c r="D38" s="603"/>
      <c r="E38" s="604"/>
      <c r="F38" s="455"/>
      <c r="G38" s="456"/>
      <c r="H38" s="456"/>
      <c r="I38" s="456"/>
      <c r="J38" s="456"/>
      <c r="K38" s="456"/>
      <c r="L38" s="456"/>
      <c r="M38" s="456"/>
      <c r="N38" s="456"/>
      <c r="O38" s="456"/>
      <c r="P38" s="456"/>
      <c r="Q38" s="456"/>
      <c r="R38" s="456"/>
      <c r="S38" s="456"/>
      <c r="T38" s="456"/>
      <c r="U38" s="456"/>
      <c r="V38" s="456"/>
      <c r="W38" s="456"/>
      <c r="X38" s="456"/>
      <c r="Y38" s="456"/>
      <c r="Z38" s="456"/>
      <c r="AA38" s="456"/>
      <c r="AB38" s="456"/>
      <c r="AC38" s="456"/>
      <c r="AD38" s="457"/>
      <c r="AE38" s="446"/>
      <c r="AF38" s="447"/>
      <c r="AG38" s="447"/>
      <c r="AH38" s="447"/>
      <c r="AI38" s="447"/>
      <c r="AJ38" s="447"/>
      <c r="AK38" s="447"/>
      <c r="AL38" s="448"/>
      <c r="AM38" s="47"/>
      <c r="AO38" s="108"/>
      <c r="AP38" s="152"/>
      <c r="AQ38" s="152"/>
    </row>
    <row r="39" spans="1:43" ht="13.65" customHeight="1" x14ac:dyDescent="0.25">
      <c r="A39" s="46">
        <f>ROW()</f>
        <v>39</v>
      </c>
      <c r="B39" s="602"/>
      <c r="C39" s="603"/>
      <c r="D39" s="603"/>
      <c r="E39" s="604"/>
      <c r="F39" s="455"/>
      <c r="G39" s="456"/>
      <c r="H39" s="456"/>
      <c r="I39" s="456"/>
      <c r="J39" s="456"/>
      <c r="K39" s="456"/>
      <c r="L39" s="456"/>
      <c r="M39" s="456"/>
      <c r="N39" s="456"/>
      <c r="O39" s="456"/>
      <c r="P39" s="456"/>
      <c r="Q39" s="456"/>
      <c r="R39" s="456"/>
      <c r="S39" s="456"/>
      <c r="T39" s="456"/>
      <c r="U39" s="456"/>
      <c r="V39" s="456"/>
      <c r="W39" s="456"/>
      <c r="X39" s="456"/>
      <c r="Y39" s="456"/>
      <c r="Z39" s="456"/>
      <c r="AA39" s="456"/>
      <c r="AB39" s="456"/>
      <c r="AC39" s="456"/>
      <c r="AD39" s="457"/>
      <c r="AE39" s="446"/>
      <c r="AF39" s="447"/>
      <c r="AG39" s="447"/>
      <c r="AH39" s="447"/>
      <c r="AI39" s="447"/>
      <c r="AJ39" s="447"/>
      <c r="AK39" s="447"/>
      <c r="AL39" s="448"/>
      <c r="AM39" s="47"/>
      <c r="AO39" s="108"/>
      <c r="AP39" s="152"/>
      <c r="AQ39" s="152"/>
    </row>
    <row r="40" spans="1:43" ht="13.65" customHeight="1" x14ac:dyDescent="0.25">
      <c r="A40" s="46">
        <f>ROW()</f>
        <v>40</v>
      </c>
      <c r="B40" s="602"/>
      <c r="C40" s="603"/>
      <c r="D40" s="603"/>
      <c r="E40" s="604"/>
      <c r="F40" s="455"/>
      <c r="G40" s="456"/>
      <c r="H40" s="456"/>
      <c r="I40" s="456"/>
      <c r="J40" s="456"/>
      <c r="K40" s="456"/>
      <c r="L40" s="456"/>
      <c r="M40" s="456"/>
      <c r="N40" s="456"/>
      <c r="O40" s="456"/>
      <c r="P40" s="456"/>
      <c r="Q40" s="456"/>
      <c r="R40" s="456"/>
      <c r="S40" s="456"/>
      <c r="T40" s="456"/>
      <c r="U40" s="456"/>
      <c r="V40" s="456"/>
      <c r="W40" s="456"/>
      <c r="X40" s="456"/>
      <c r="Y40" s="456"/>
      <c r="Z40" s="456"/>
      <c r="AA40" s="456"/>
      <c r="AB40" s="456"/>
      <c r="AC40" s="456"/>
      <c r="AD40" s="457"/>
      <c r="AE40" s="446"/>
      <c r="AF40" s="447"/>
      <c r="AG40" s="447"/>
      <c r="AH40" s="447"/>
      <c r="AI40" s="447"/>
      <c r="AJ40" s="447"/>
      <c r="AK40" s="447"/>
      <c r="AL40" s="448"/>
      <c r="AM40" s="47"/>
      <c r="AO40" s="108"/>
      <c r="AP40" s="152"/>
      <c r="AQ40" s="152"/>
    </row>
    <row r="41" spans="1:43" ht="13.65" customHeight="1" x14ac:dyDescent="0.25">
      <c r="A41" s="46">
        <f>ROW()</f>
        <v>41</v>
      </c>
      <c r="B41" s="602"/>
      <c r="C41" s="603"/>
      <c r="D41" s="603"/>
      <c r="E41" s="604"/>
      <c r="F41" s="455"/>
      <c r="G41" s="456"/>
      <c r="H41" s="456"/>
      <c r="I41" s="456"/>
      <c r="J41" s="456"/>
      <c r="K41" s="456"/>
      <c r="L41" s="456"/>
      <c r="M41" s="456"/>
      <c r="N41" s="456"/>
      <c r="O41" s="456"/>
      <c r="P41" s="456"/>
      <c r="Q41" s="456"/>
      <c r="R41" s="456"/>
      <c r="S41" s="456"/>
      <c r="T41" s="456"/>
      <c r="U41" s="456"/>
      <c r="V41" s="456"/>
      <c r="W41" s="456"/>
      <c r="X41" s="456"/>
      <c r="Y41" s="456"/>
      <c r="Z41" s="456"/>
      <c r="AA41" s="456"/>
      <c r="AB41" s="456"/>
      <c r="AC41" s="456"/>
      <c r="AD41" s="457"/>
      <c r="AE41" s="446"/>
      <c r="AF41" s="447"/>
      <c r="AG41" s="447"/>
      <c r="AH41" s="447"/>
      <c r="AI41" s="447"/>
      <c r="AJ41" s="447"/>
      <c r="AK41" s="447"/>
      <c r="AL41" s="448"/>
      <c r="AM41" s="47"/>
      <c r="AO41" s="108"/>
      <c r="AP41" s="152"/>
      <c r="AQ41" s="152"/>
    </row>
    <row r="42" spans="1:43" ht="13.65" customHeight="1" x14ac:dyDescent="0.25">
      <c r="A42" s="46">
        <f>ROW()</f>
        <v>42</v>
      </c>
      <c r="B42" s="602"/>
      <c r="C42" s="603"/>
      <c r="D42" s="603"/>
      <c r="E42" s="604"/>
      <c r="F42" s="455"/>
      <c r="G42" s="456"/>
      <c r="H42" s="456"/>
      <c r="I42" s="456"/>
      <c r="J42" s="456"/>
      <c r="K42" s="456"/>
      <c r="L42" s="456"/>
      <c r="M42" s="456"/>
      <c r="N42" s="456"/>
      <c r="O42" s="456"/>
      <c r="P42" s="456"/>
      <c r="Q42" s="456"/>
      <c r="R42" s="456"/>
      <c r="S42" s="456"/>
      <c r="T42" s="456"/>
      <c r="U42" s="456"/>
      <c r="V42" s="456"/>
      <c r="W42" s="456"/>
      <c r="X42" s="456"/>
      <c r="Y42" s="456"/>
      <c r="Z42" s="456"/>
      <c r="AA42" s="456"/>
      <c r="AB42" s="456"/>
      <c r="AC42" s="456"/>
      <c r="AD42" s="457"/>
      <c r="AE42" s="446"/>
      <c r="AF42" s="447"/>
      <c r="AG42" s="447"/>
      <c r="AH42" s="447"/>
      <c r="AI42" s="447"/>
      <c r="AJ42" s="447"/>
      <c r="AK42" s="447"/>
      <c r="AL42" s="448"/>
      <c r="AM42" s="47"/>
      <c r="AO42" s="108"/>
      <c r="AP42" s="152"/>
      <c r="AQ42" s="152"/>
    </row>
    <row r="43" spans="1:43" ht="13.65" customHeight="1" x14ac:dyDescent="0.25">
      <c r="A43" s="46">
        <f>ROW()</f>
        <v>43</v>
      </c>
      <c r="B43" s="602"/>
      <c r="C43" s="603"/>
      <c r="D43" s="603"/>
      <c r="E43" s="604"/>
      <c r="F43" s="455"/>
      <c r="G43" s="456"/>
      <c r="H43" s="456"/>
      <c r="I43" s="456"/>
      <c r="J43" s="456"/>
      <c r="K43" s="456"/>
      <c r="L43" s="456"/>
      <c r="M43" s="456"/>
      <c r="N43" s="456"/>
      <c r="O43" s="456"/>
      <c r="P43" s="456"/>
      <c r="Q43" s="456"/>
      <c r="R43" s="456"/>
      <c r="S43" s="456"/>
      <c r="T43" s="456"/>
      <c r="U43" s="456"/>
      <c r="V43" s="456"/>
      <c r="W43" s="456"/>
      <c r="X43" s="456"/>
      <c r="Y43" s="456"/>
      <c r="Z43" s="456"/>
      <c r="AA43" s="456"/>
      <c r="AB43" s="456"/>
      <c r="AC43" s="456"/>
      <c r="AD43" s="457"/>
      <c r="AE43" s="446"/>
      <c r="AF43" s="447"/>
      <c r="AG43" s="447"/>
      <c r="AH43" s="447"/>
      <c r="AI43" s="447"/>
      <c r="AJ43" s="447"/>
      <c r="AK43" s="447"/>
      <c r="AL43" s="448"/>
      <c r="AM43" s="47"/>
      <c r="AO43" s="108"/>
      <c r="AP43" s="152"/>
      <c r="AQ43" s="152"/>
    </row>
    <row r="44" spans="1:43" ht="13.65" customHeight="1" x14ac:dyDescent="0.25">
      <c r="A44" s="46">
        <f>ROW()</f>
        <v>44</v>
      </c>
      <c r="B44" s="602"/>
      <c r="C44" s="603"/>
      <c r="D44" s="603"/>
      <c r="E44" s="604"/>
      <c r="F44" s="455"/>
      <c r="G44" s="456"/>
      <c r="H44" s="456"/>
      <c r="I44" s="456"/>
      <c r="J44" s="456"/>
      <c r="K44" s="456"/>
      <c r="L44" s="456"/>
      <c r="M44" s="456"/>
      <c r="N44" s="456"/>
      <c r="O44" s="456"/>
      <c r="P44" s="456"/>
      <c r="Q44" s="456"/>
      <c r="R44" s="456"/>
      <c r="S44" s="456"/>
      <c r="T44" s="456"/>
      <c r="U44" s="456"/>
      <c r="V44" s="456"/>
      <c r="W44" s="456"/>
      <c r="X44" s="456"/>
      <c r="Y44" s="456"/>
      <c r="Z44" s="456"/>
      <c r="AA44" s="456"/>
      <c r="AB44" s="456"/>
      <c r="AC44" s="456"/>
      <c r="AD44" s="457"/>
      <c r="AE44" s="446"/>
      <c r="AF44" s="447"/>
      <c r="AG44" s="447"/>
      <c r="AH44" s="447"/>
      <c r="AI44" s="447"/>
      <c r="AJ44" s="447"/>
      <c r="AK44" s="447"/>
      <c r="AL44" s="448"/>
      <c r="AM44" s="47"/>
      <c r="AO44" s="108"/>
      <c r="AP44" s="152"/>
      <c r="AQ44" s="152"/>
    </row>
    <row r="45" spans="1:43" ht="13.65" customHeight="1" x14ac:dyDescent="0.25">
      <c r="A45" s="46">
        <f>ROW()</f>
        <v>45</v>
      </c>
      <c r="B45" s="602"/>
      <c r="C45" s="603"/>
      <c r="D45" s="603"/>
      <c r="E45" s="604"/>
      <c r="F45" s="455"/>
      <c r="G45" s="456"/>
      <c r="H45" s="456"/>
      <c r="I45" s="456"/>
      <c r="J45" s="456"/>
      <c r="K45" s="456"/>
      <c r="L45" s="456"/>
      <c r="M45" s="456"/>
      <c r="N45" s="456"/>
      <c r="O45" s="456"/>
      <c r="P45" s="456"/>
      <c r="Q45" s="456"/>
      <c r="R45" s="456"/>
      <c r="S45" s="456"/>
      <c r="T45" s="456"/>
      <c r="U45" s="456"/>
      <c r="V45" s="456"/>
      <c r="W45" s="456"/>
      <c r="X45" s="456"/>
      <c r="Y45" s="456"/>
      <c r="Z45" s="456"/>
      <c r="AA45" s="456"/>
      <c r="AB45" s="456"/>
      <c r="AC45" s="456"/>
      <c r="AD45" s="457"/>
      <c r="AE45" s="446"/>
      <c r="AF45" s="447"/>
      <c r="AG45" s="447"/>
      <c r="AH45" s="447"/>
      <c r="AI45" s="447"/>
      <c r="AJ45" s="447"/>
      <c r="AK45" s="447"/>
      <c r="AL45" s="448"/>
      <c r="AM45" s="47"/>
      <c r="AO45" s="108"/>
      <c r="AP45" s="152"/>
      <c r="AQ45" s="152"/>
    </row>
    <row r="46" spans="1:43" ht="13.65" customHeight="1" x14ac:dyDescent="0.25">
      <c r="A46" s="46">
        <f>ROW()</f>
        <v>46</v>
      </c>
      <c r="B46" s="602"/>
      <c r="C46" s="603"/>
      <c r="D46" s="603"/>
      <c r="E46" s="604"/>
      <c r="F46" s="455"/>
      <c r="G46" s="456"/>
      <c r="H46" s="456"/>
      <c r="I46" s="456"/>
      <c r="J46" s="456"/>
      <c r="K46" s="456"/>
      <c r="L46" s="456"/>
      <c r="M46" s="456"/>
      <c r="N46" s="456"/>
      <c r="O46" s="456"/>
      <c r="P46" s="456"/>
      <c r="Q46" s="456"/>
      <c r="R46" s="456"/>
      <c r="S46" s="456"/>
      <c r="T46" s="456"/>
      <c r="U46" s="456"/>
      <c r="V46" s="456"/>
      <c r="W46" s="456"/>
      <c r="X46" s="456"/>
      <c r="Y46" s="456"/>
      <c r="Z46" s="456"/>
      <c r="AA46" s="456"/>
      <c r="AB46" s="456"/>
      <c r="AC46" s="456"/>
      <c r="AD46" s="457"/>
      <c r="AE46" s="446"/>
      <c r="AF46" s="447"/>
      <c r="AG46" s="447"/>
      <c r="AH46" s="447"/>
      <c r="AI46" s="447"/>
      <c r="AJ46" s="447"/>
      <c r="AK46" s="447"/>
      <c r="AL46" s="448"/>
      <c r="AM46" s="47"/>
      <c r="AO46" s="108"/>
      <c r="AP46" s="152"/>
      <c r="AQ46" s="152"/>
    </row>
    <row r="47" spans="1:43" ht="13.65" customHeight="1" x14ac:dyDescent="0.25">
      <c r="A47" s="46">
        <f>ROW()</f>
        <v>47</v>
      </c>
      <c r="B47" s="602"/>
      <c r="C47" s="603"/>
      <c r="D47" s="603"/>
      <c r="E47" s="604"/>
      <c r="F47" s="455"/>
      <c r="G47" s="456"/>
      <c r="H47" s="456"/>
      <c r="I47" s="456"/>
      <c r="J47" s="456"/>
      <c r="K47" s="456"/>
      <c r="L47" s="456"/>
      <c r="M47" s="456"/>
      <c r="N47" s="456"/>
      <c r="O47" s="456"/>
      <c r="P47" s="456"/>
      <c r="Q47" s="456"/>
      <c r="R47" s="456"/>
      <c r="S47" s="456"/>
      <c r="T47" s="456"/>
      <c r="U47" s="456"/>
      <c r="V47" s="456"/>
      <c r="W47" s="456"/>
      <c r="X47" s="456"/>
      <c r="Y47" s="456"/>
      <c r="Z47" s="456"/>
      <c r="AA47" s="456"/>
      <c r="AB47" s="456"/>
      <c r="AC47" s="456"/>
      <c r="AD47" s="457"/>
      <c r="AE47" s="446"/>
      <c r="AF47" s="447"/>
      <c r="AG47" s="447"/>
      <c r="AH47" s="447"/>
      <c r="AI47" s="447"/>
      <c r="AJ47" s="447"/>
      <c r="AK47" s="447"/>
      <c r="AL47" s="448"/>
      <c r="AM47" s="47"/>
      <c r="AO47" s="108"/>
      <c r="AP47" s="152"/>
      <c r="AQ47" s="152"/>
    </row>
    <row r="48" spans="1:43" ht="13.65" customHeight="1" x14ac:dyDescent="0.25">
      <c r="A48" s="46">
        <f>ROW()</f>
        <v>48</v>
      </c>
      <c r="B48" s="602"/>
      <c r="C48" s="603"/>
      <c r="D48" s="603"/>
      <c r="E48" s="604"/>
      <c r="F48" s="455"/>
      <c r="G48" s="456"/>
      <c r="H48" s="456"/>
      <c r="I48" s="456"/>
      <c r="J48" s="456"/>
      <c r="K48" s="456"/>
      <c r="L48" s="456"/>
      <c r="M48" s="456"/>
      <c r="N48" s="456"/>
      <c r="O48" s="456"/>
      <c r="P48" s="456"/>
      <c r="Q48" s="456"/>
      <c r="R48" s="456"/>
      <c r="S48" s="456"/>
      <c r="T48" s="456"/>
      <c r="U48" s="456"/>
      <c r="V48" s="456"/>
      <c r="W48" s="456"/>
      <c r="X48" s="456"/>
      <c r="Y48" s="456"/>
      <c r="Z48" s="456"/>
      <c r="AA48" s="456"/>
      <c r="AB48" s="456"/>
      <c r="AC48" s="456"/>
      <c r="AD48" s="457"/>
      <c r="AE48" s="446"/>
      <c r="AF48" s="447"/>
      <c r="AG48" s="447"/>
      <c r="AH48" s="447"/>
      <c r="AI48" s="447"/>
      <c r="AJ48" s="447"/>
      <c r="AK48" s="447"/>
      <c r="AL48" s="448"/>
      <c r="AM48" s="47"/>
      <c r="AO48" s="108"/>
      <c r="AP48" s="152"/>
      <c r="AQ48" s="152"/>
    </row>
    <row r="49" spans="1:43" ht="13.65" customHeight="1" x14ac:dyDescent="0.25">
      <c r="A49" s="46">
        <f>ROW()</f>
        <v>49</v>
      </c>
      <c r="B49" s="602"/>
      <c r="C49" s="603"/>
      <c r="D49" s="603"/>
      <c r="E49" s="604"/>
      <c r="F49" s="455"/>
      <c r="G49" s="456"/>
      <c r="H49" s="456"/>
      <c r="I49" s="456"/>
      <c r="J49" s="456"/>
      <c r="K49" s="456"/>
      <c r="L49" s="456"/>
      <c r="M49" s="456"/>
      <c r="N49" s="456"/>
      <c r="O49" s="456"/>
      <c r="P49" s="456"/>
      <c r="Q49" s="456"/>
      <c r="R49" s="456"/>
      <c r="S49" s="456"/>
      <c r="T49" s="456"/>
      <c r="U49" s="456"/>
      <c r="V49" s="456"/>
      <c r="W49" s="456"/>
      <c r="X49" s="456"/>
      <c r="Y49" s="456"/>
      <c r="Z49" s="456"/>
      <c r="AA49" s="456"/>
      <c r="AB49" s="456"/>
      <c r="AC49" s="456"/>
      <c r="AD49" s="457"/>
      <c r="AE49" s="446"/>
      <c r="AF49" s="447"/>
      <c r="AG49" s="447"/>
      <c r="AH49" s="447"/>
      <c r="AI49" s="447"/>
      <c r="AJ49" s="447"/>
      <c r="AK49" s="447"/>
      <c r="AL49" s="448"/>
      <c r="AM49" s="47"/>
      <c r="AO49" s="108"/>
      <c r="AP49" s="152"/>
      <c r="AQ49" s="152"/>
    </row>
    <row r="50" spans="1:43" ht="13.65" customHeight="1" x14ac:dyDescent="0.25">
      <c r="A50" s="46">
        <f>ROW()</f>
        <v>50</v>
      </c>
      <c r="B50" s="602"/>
      <c r="C50" s="603"/>
      <c r="D50" s="603"/>
      <c r="E50" s="604"/>
      <c r="F50" s="455"/>
      <c r="G50" s="456"/>
      <c r="H50" s="456"/>
      <c r="I50" s="456"/>
      <c r="J50" s="456"/>
      <c r="K50" s="456"/>
      <c r="L50" s="456"/>
      <c r="M50" s="456"/>
      <c r="N50" s="456"/>
      <c r="O50" s="456"/>
      <c r="P50" s="456"/>
      <c r="Q50" s="456"/>
      <c r="R50" s="456"/>
      <c r="S50" s="456"/>
      <c r="T50" s="456"/>
      <c r="U50" s="456"/>
      <c r="V50" s="456"/>
      <c r="W50" s="456"/>
      <c r="X50" s="456"/>
      <c r="Y50" s="456"/>
      <c r="Z50" s="456"/>
      <c r="AA50" s="456"/>
      <c r="AB50" s="456"/>
      <c r="AC50" s="456"/>
      <c r="AD50" s="457"/>
      <c r="AE50" s="446"/>
      <c r="AF50" s="447"/>
      <c r="AG50" s="447"/>
      <c r="AH50" s="447"/>
      <c r="AI50" s="447"/>
      <c r="AJ50" s="447"/>
      <c r="AK50" s="447"/>
      <c r="AL50" s="448"/>
      <c r="AM50" s="47"/>
      <c r="AO50" s="108"/>
      <c r="AP50" s="152"/>
      <c r="AQ50" s="152"/>
    </row>
    <row r="51" spans="1:43" ht="13.65" customHeight="1" x14ac:dyDescent="0.25">
      <c r="A51" s="46">
        <f>ROW()</f>
        <v>51</v>
      </c>
      <c r="B51" s="602"/>
      <c r="C51" s="603"/>
      <c r="D51" s="603"/>
      <c r="E51" s="604"/>
      <c r="F51" s="455"/>
      <c r="G51" s="456"/>
      <c r="H51" s="456"/>
      <c r="I51" s="456"/>
      <c r="J51" s="456"/>
      <c r="K51" s="456"/>
      <c r="L51" s="456"/>
      <c r="M51" s="456"/>
      <c r="N51" s="456"/>
      <c r="O51" s="456"/>
      <c r="P51" s="456"/>
      <c r="Q51" s="456"/>
      <c r="R51" s="456"/>
      <c r="S51" s="456"/>
      <c r="T51" s="456"/>
      <c r="U51" s="456"/>
      <c r="V51" s="456"/>
      <c r="W51" s="456"/>
      <c r="X51" s="456"/>
      <c r="Y51" s="456"/>
      <c r="Z51" s="456"/>
      <c r="AA51" s="456"/>
      <c r="AB51" s="456"/>
      <c r="AC51" s="456"/>
      <c r="AD51" s="457"/>
      <c r="AE51" s="446"/>
      <c r="AF51" s="447"/>
      <c r="AG51" s="447"/>
      <c r="AH51" s="447"/>
      <c r="AI51" s="447"/>
      <c r="AJ51" s="447"/>
      <c r="AK51" s="447"/>
      <c r="AL51" s="448"/>
      <c r="AM51" s="47"/>
      <c r="AO51" s="108"/>
      <c r="AP51" s="152"/>
      <c r="AQ51" s="152"/>
    </row>
    <row r="52" spans="1:43" ht="13.65" customHeight="1" x14ac:dyDescent="0.25">
      <c r="A52" s="46">
        <f>ROW()</f>
        <v>52</v>
      </c>
      <c r="B52" s="602"/>
      <c r="C52" s="603"/>
      <c r="D52" s="603"/>
      <c r="E52" s="604"/>
      <c r="F52" s="455"/>
      <c r="G52" s="456"/>
      <c r="H52" s="456"/>
      <c r="I52" s="456"/>
      <c r="J52" s="456"/>
      <c r="K52" s="456"/>
      <c r="L52" s="456"/>
      <c r="M52" s="456"/>
      <c r="N52" s="456"/>
      <c r="O52" s="456"/>
      <c r="P52" s="456"/>
      <c r="Q52" s="456"/>
      <c r="R52" s="456"/>
      <c r="S52" s="456"/>
      <c r="T52" s="456"/>
      <c r="U52" s="456"/>
      <c r="V52" s="456"/>
      <c r="W52" s="456"/>
      <c r="X52" s="456"/>
      <c r="Y52" s="456"/>
      <c r="Z52" s="456"/>
      <c r="AA52" s="456"/>
      <c r="AB52" s="456"/>
      <c r="AC52" s="456"/>
      <c r="AD52" s="457"/>
      <c r="AE52" s="446"/>
      <c r="AF52" s="447"/>
      <c r="AG52" s="447"/>
      <c r="AH52" s="447"/>
      <c r="AI52" s="447"/>
      <c r="AJ52" s="447"/>
      <c r="AK52" s="447"/>
      <c r="AL52" s="448"/>
      <c r="AM52" s="47"/>
      <c r="AO52" s="108"/>
      <c r="AP52" s="152"/>
      <c r="AQ52" s="152"/>
    </row>
    <row r="53" spans="1:43" ht="13.65" customHeight="1" x14ac:dyDescent="0.25">
      <c r="A53" s="46">
        <f>ROW()</f>
        <v>53</v>
      </c>
      <c r="B53" s="602"/>
      <c r="C53" s="603"/>
      <c r="D53" s="603"/>
      <c r="E53" s="604"/>
      <c r="F53" s="455"/>
      <c r="G53" s="456"/>
      <c r="H53" s="456"/>
      <c r="I53" s="456"/>
      <c r="J53" s="456"/>
      <c r="K53" s="456"/>
      <c r="L53" s="456"/>
      <c r="M53" s="456"/>
      <c r="N53" s="456"/>
      <c r="O53" s="456"/>
      <c r="P53" s="456"/>
      <c r="Q53" s="456"/>
      <c r="R53" s="456"/>
      <c r="S53" s="456"/>
      <c r="T53" s="456"/>
      <c r="U53" s="456"/>
      <c r="V53" s="456"/>
      <c r="W53" s="456"/>
      <c r="X53" s="456"/>
      <c r="Y53" s="456"/>
      <c r="Z53" s="456"/>
      <c r="AA53" s="456"/>
      <c r="AB53" s="456"/>
      <c r="AC53" s="456"/>
      <c r="AD53" s="457"/>
      <c r="AE53" s="446"/>
      <c r="AF53" s="447"/>
      <c r="AG53" s="447"/>
      <c r="AH53" s="447"/>
      <c r="AI53" s="447"/>
      <c r="AJ53" s="447"/>
      <c r="AK53" s="447"/>
      <c r="AL53" s="448"/>
      <c r="AM53" s="47"/>
      <c r="AO53" s="108"/>
      <c r="AP53" s="152"/>
      <c r="AQ53" s="152"/>
    </row>
    <row r="54" spans="1:43" ht="13.65" customHeight="1" x14ac:dyDescent="0.25">
      <c r="A54" s="46">
        <f>ROW()</f>
        <v>54</v>
      </c>
      <c r="B54" s="602"/>
      <c r="C54" s="603"/>
      <c r="D54" s="603"/>
      <c r="E54" s="604"/>
      <c r="F54" s="455"/>
      <c r="G54" s="456"/>
      <c r="H54" s="456"/>
      <c r="I54" s="456"/>
      <c r="J54" s="456"/>
      <c r="K54" s="456"/>
      <c r="L54" s="456"/>
      <c r="M54" s="456"/>
      <c r="N54" s="456"/>
      <c r="O54" s="456"/>
      <c r="P54" s="456"/>
      <c r="Q54" s="456"/>
      <c r="R54" s="456"/>
      <c r="S54" s="456"/>
      <c r="T54" s="456"/>
      <c r="U54" s="456"/>
      <c r="V54" s="456"/>
      <c r="W54" s="456"/>
      <c r="X54" s="456"/>
      <c r="Y54" s="456"/>
      <c r="Z54" s="456"/>
      <c r="AA54" s="456"/>
      <c r="AB54" s="456"/>
      <c r="AC54" s="456"/>
      <c r="AD54" s="457"/>
      <c r="AE54" s="446"/>
      <c r="AF54" s="447"/>
      <c r="AG54" s="447"/>
      <c r="AH54" s="447"/>
      <c r="AI54" s="447"/>
      <c r="AJ54" s="447"/>
      <c r="AK54" s="447"/>
      <c r="AL54" s="448"/>
      <c r="AM54" s="47"/>
      <c r="AO54" s="108"/>
      <c r="AP54" s="152"/>
      <c r="AQ54" s="152"/>
    </row>
    <row r="55" spans="1:43" ht="13.65" customHeight="1" x14ac:dyDescent="0.25">
      <c r="A55" s="46">
        <f>ROW()</f>
        <v>55</v>
      </c>
      <c r="B55" s="602"/>
      <c r="C55" s="603"/>
      <c r="D55" s="603"/>
      <c r="E55" s="604"/>
      <c r="F55" s="455"/>
      <c r="G55" s="456"/>
      <c r="H55" s="456"/>
      <c r="I55" s="456"/>
      <c r="J55" s="456"/>
      <c r="K55" s="456"/>
      <c r="L55" s="456"/>
      <c r="M55" s="456"/>
      <c r="N55" s="456"/>
      <c r="O55" s="456"/>
      <c r="P55" s="456"/>
      <c r="Q55" s="456"/>
      <c r="R55" s="456"/>
      <c r="S55" s="456"/>
      <c r="T55" s="456"/>
      <c r="U55" s="456"/>
      <c r="V55" s="456"/>
      <c r="W55" s="456"/>
      <c r="X55" s="456"/>
      <c r="Y55" s="456"/>
      <c r="Z55" s="456"/>
      <c r="AA55" s="456"/>
      <c r="AB55" s="456"/>
      <c r="AC55" s="456"/>
      <c r="AD55" s="457"/>
      <c r="AE55" s="446"/>
      <c r="AF55" s="447"/>
      <c r="AG55" s="447"/>
      <c r="AH55" s="447"/>
      <c r="AI55" s="447"/>
      <c r="AJ55" s="447"/>
      <c r="AK55" s="447"/>
      <c r="AL55" s="448"/>
      <c r="AM55" s="47"/>
      <c r="AO55" s="108"/>
      <c r="AP55" s="152"/>
      <c r="AQ55" s="152"/>
    </row>
    <row r="56" spans="1:43" ht="13.65" customHeight="1" x14ac:dyDescent="0.25">
      <c r="A56" s="46">
        <f>ROW()</f>
        <v>56</v>
      </c>
      <c r="B56" s="602"/>
      <c r="C56" s="603"/>
      <c r="D56" s="603"/>
      <c r="E56" s="604"/>
      <c r="F56" s="455"/>
      <c r="G56" s="456"/>
      <c r="H56" s="456"/>
      <c r="I56" s="456"/>
      <c r="J56" s="456"/>
      <c r="K56" s="456"/>
      <c r="L56" s="456"/>
      <c r="M56" s="456"/>
      <c r="N56" s="456"/>
      <c r="O56" s="456"/>
      <c r="P56" s="456"/>
      <c r="Q56" s="456"/>
      <c r="R56" s="456"/>
      <c r="S56" s="456"/>
      <c r="T56" s="456"/>
      <c r="U56" s="456"/>
      <c r="V56" s="456"/>
      <c r="W56" s="456"/>
      <c r="X56" s="456"/>
      <c r="Y56" s="456"/>
      <c r="Z56" s="456"/>
      <c r="AA56" s="456"/>
      <c r="AB56" s="456"/>
      <c r="AC56" s="456"/>
      <c r="AD56" s="457"/>
      <c r="AE56" s="446"/>
      <c r="AF56" s="447"/>
      <c r="AG56" s="447"/>
      <c r="AH56" s="447"/>
      <c r="AI56" s="447"/>
      <c r="AJ56" s="447"/>
      <c r="AK56" s="447"/>
      <c r="AL56" s="448"/>
      <c r="AM56" s="47"/>
      <c r="AO56" s="108"/>
      <c r="AP56" s="152"/>
      <c r="AQ56" s="152"/>
    </row>
    <row r="57" spans="1:43" ht="13.65" customHeight="1" x14ac:dyDescent="0.25">
      <c r="A57" s="46">
        <f>ROW()</f>
        <v>57</v>
      </c>
      <c r="B57" s="602"/>
      <c r="C57" s="603"/>
      <c r="D57" s="603"/>
      <c r="E57" s="604"/>
      <c r="F57" s="455"/>
      <c r="G57" s="456"/>
      <c r="H57" s="456"/>
      <c r="I57" s="456"/>
      <c r="J57" s="456"/>
      <c r="K57" s="456"/>
      <c r="L57" s="456"/>
      <c r="M57" s="456"/>
      <c r="N57" s="456"/>
      <c r="O57" s="456"/>
      <c r="P57" s="456"/>
      <c r="Q57" s="456"/>
      <c r="R57" s="456"/>
      <c r="S57" s="456"/>
      <c r="T57" s="456"/>
      <c r="U57" s="456"/>
      <c r="V57" s="456"/>
      <c r="W57" s="456"/>
      <c r="X57" s="456"/>
      <c r="Y57" s="456"/>
      <c r="Z57" s="456"/>
      <c r="AA57" s="456"/>
      <c r="AB57" s="456"/>
      <c r="AC57" s="456"/>
      <c r="AD57" s="457"/>
      <c r="AE57" s="446"/>
      <c r="AF57" s="447"/>
      <c r="AG57" s="447"/>
      <c r="AH57" s="447"/>
      <c r="AI57" s="447"/>
      <c r="AJ57" s="447"/>
      <c r="AK57" s="447"/>
      <c r="AL57" s="448"/>
      <c r="AM57" s="47"/>
      <c r="AO57" s="108"/>
      <c r="AP57" s="152"/>
      <c r="AQ57" s="152"/>
    </row>
    <row r="58" spans="1:43" ht="13.65" customHeight="1" x14ac:dyDescent="0.25">
      <c r="A58" s="46">
        <f>ROW()</f>
        <v>58</v>
      </c>
      <c r="B58" s="602"/>
      <c r="C58" s="603"/>
      <c r="D58" s="603"/>
      <c r="E58" s="604"/>
      <c r="F58" s="455"/>
      <c r="G58" s="456"/>
      <c r="H58" s="456"/>
      <c r="I58" s="456"/>
      <c r="J58" s="456"/>
      <c r="K58" s="456"/>
      <c r="L58" s="456"/>
      <c r="M58" s="456"/>
      <c r="N58" s="456"/>
      <c r="O58" s="456"/>
      <c r="P58" s="456"/>
      <c r="Q58" s="456"/>
      <c r="R58" s="456"/>
      <c r="S58" s="456"/>
      <c r="T58" s="456"/>
      <c r="U58" s="456"/>
      <c r="V58" s="456"/>
      <c r="W58" s="456"/>
      <c r="X58" s="456"/>
      <c r="Y58" s="456"/>
      <c r="Z58" s="456"/>
      <c r="AA58" s="456"/>
      <c r="AB58" s="456"/>
      <c r="AC58" s="456"/>
      <c r="AD58" s="457"/>
      <c r="AE58" s="446"/>
      <c r="AF58" s="447"/>
      <c r="AG58" s="447"/>
      <c r="AH58" s="447"/>
      <c r="AI58" s="447"/>
      <c r="AJ58" s="447"/>
      <c r="AK58" s="447"/>
      <c r="AL58" s="448"/>
      <c r="AM58" s="47"/>
      <c r="AO58" s="108"/>
      <c r="AP58" s="152"/>
      <c r="AQ58" s="152"/>
    </row>
    <row r="59" spans="1:43" ht="13.65" customHeight="1" x14ac:dyDescent="0.25">
      <c r="A59" s="46">
        <f>ROW()</f>
        <v>59</v>
      </c>
      <c r="B59" s="602"/>
      <c r="C59" s="603"/>
      <c r="D59" s="603"/>
      <c r="E59" s="604"/>
      <c r="F59" s="455"/>
      <c r="G59" s="456"/>
      <c r="H59" s="456"/>
      <c r="I59" s="456"/>
      <c r="J59" s="456"/>
      <c r="K59" s="456"/>
      <c r="L59" s="456"/>
      <c r="M59" s="456"/>
      <c r="N59" s="456"/>
      <c r="O59" s="456"/>
      <c r="P59" s="456"/>
      <c r="Q59" s="456"/>
      <c r="R59" s="456"/>
      <c r="S59" s="456"/>
      <c r="T59" s="456"/>
      <c r="U59" s="456"/>
      <c r="V59" s="456"/>
      <c r="W59" s="456"/>
      <c r="X59" s="456"/>
      <c r="Y59" s="456"/>
      <c r="Z59" s="456"/>
      <c r="AA59" s="456"/>
      <c r="AB59" s="456"/>
      <c r="AC59" s="456"/>
      <c r="AD59" s="457"/>
      <c r="AE59" s="446"/>
      <c r="AF59" s="447"/>
      <c r="AG59" s="447"/>
      <c r="AH59" s="447"/>
      <c r="AI59" s="447"/>
      <c r="AJ59" s="447"/>
      <c r="AK59" s="447"/>
      <c r="AL59" s="448"/>
      <c r="AM59" s="47"/>
      <c r="AO59" s="108"/>
      <c r="AP59" s="152"/>
      <c r="AQ59" s="152"/>
    </row>
    <row r="60" spans="1:43" ht="13.65" customHeight="1" x14ac:dyDescent="0.25">
      <c r="A60" s="46">
        <f>ROW()</f>
        <v>60</v>
      </c>
      <c r="B60" s="602"/>
      <c r="C60" s="603"/>
      <c r="D60" s="603"/>
      <c r="E60" s="604"/>
      <c r="F60" s="455"/>
      <c r="G60" s="456"/>
      <c r="H60" s="456"/>
      <c r="I60" s="456"/>
      <c r="J60" s="456"/>
      <c r="K60" s="456"/>
      <c r="L60" s="456"/>
      <c r="M60" s="456"/>
      <c r="N60" s="456"/>
      <c r="O60" s="456"/>
      <c r="P60" s="456"/>
      <c r="Q60" s="456"/>
      <c r="R60" s="456"/>
      <c r="S60" s="456"/>
      <c r="T60" s="456"/>
      <c r="U60" s="456"/>
      <c r="V60" s="456"/>
      <c r="W60" s="456"/>
      <c r="X60" s="456"/>
      <c r="Y60" s="456"/>
      <c r="Z60" s="456"/>
      <c r="AA60" s="456"/>
      <c r="AB60" s="456"/>
      <c r="AC60" s="456"/>
      <c r="AD60" s="457"/>
      <c r="AE60" s="446"/>
      <c r="AF60" s="447"/>
      <c r="AG60" s="447"/>
      <c r="AH60" s="447"/>
      <c r="AI60" s="447"/>
      <c r="AJ60" s="447"/>
      <c r="AK60" s="447"/>
      <c r="AL60" s="448"/>
      <c r="AM60" s="47"/>
      <c r="AO60" s="108"/>
      <c r="AP60" s="152"/>
      <c r="AQ60" s="152"/>
    </row>
    <row r="61" spans="1:43" ht="13.65" customHeight="1" x14ac:dyDescent="0.25">
      <c r="A61" s="46">
        <f>ROW()</f>
        <v>61</v>
      </c>
      <c r="B61" s="602"/>
      <c r="C61" s="603"/>
      <c r="D61" s="603"/>
      <c r="E61" s="604"/>
      <c r="F61" s="455"/>
      <c r="G61" s="456"/>
      <c r="H61" s="456"/>
      <c r="I61" s="456"/>
      <c r="J61" s="456"/>
      <c r="K61" s="456"/>
      <c r="L61" s="456"/>
      <c r="M61" s="456"/>
      <c r="N61" s="456"/>
      <c r="O61" s="456"/>
      <c r="P61" s="456"/>
      <c r="Q61" s="456"/>
      <c r="R61" s="456"/>
      <c r="S61" s="456"/>
      <c r="T61" s="456"/>
      <c r="U61" s="456"/>
      <c r="V61" s="456"/>
      <c r="W61" s="456"/>
      <c r="X61" s="456"/>
      <c r="Y61" s="456"/>
      <c r="Z61" s="456"/>
      <c r="AA61" s="456"/>
      <c r="AB61" s="456"/>
      <c r="AC61" s="456"/>
      <c r="AD61" s="457"/>
      <c r="AE61" s="446"/>
      <c r="AF61" s="447"/>
      <c r="AG61" s="447"/>
      <c r="AH61" s="447"/>
      <c r="AI61" s="447"/>
      <c r="AJ61" s="447"/>
      <c r="AK61" s="447"/>
      <c r="AL61" s="448"/>
      <c r="AM61" s="47"/>
      <c r="AO61" s="108"/>
      <c r="AP61" s="152"/>
      <c r="AQ61" s="152"/>
    </row>
    <row r="62" spans="1:43" ht="13.65" customHeight="1" thickBot="1" x14ac:dyDescent="0.3">
      <c r="A62" s="46">
        <f>ROW()</f>
        <v>62</v>
      </c>
      <c r="B62" s="602"/>
      <c r="C62" s="603"/>
      <c r="D62" s="603"/>
      <c r="E62" s="604"/>
      <c r="F62" s="455"/>
      <c r="G62" s="456"/>
      <c r="H62" s="456"/>
      <c r="I62" s="456"/>
      <c r="J62" s="456"/>
      <c r="K62" s="456"/>
      <c r="L62" s="456"/>
      <c r="M62" s="456"/>
      <c r="N62" s="456"/>
      <c r="O62" s="456"/>
      <c r="P62" s="456"/>
      <c r="Q62" s="456"/>
      <c r="R62" s="456"/>
      <c r="S62" s="456"/>
      <c r="T62" s="456"/>
      <c r="U62" s="456"/>
      <c r="V62" s="456"/>
      <c r="W62" s="456"/>
      <c r="X62" s="456"/>
      <c r="Y62" s="456"/>
      <c r="Z62" s="456"/>
      <c r="AA62" s="456"/>
      <c r="AB62" s="456"/>
      <c r="AC62" s="456"/>
      <c r="AD62" s="457"/>
      <c r="AE62" s="446"/>
      <c r="AF62" s="447"/>
      <c r="AG62" s="447"/>
      <c r="AH62" s="447"/>
      <c r="AI62" s="447"/>
      <c r="AJ62" s="447"/>
      <c r="AK62" s="447"/>
      <c r="AL62" s="448"/>
      <c r="AM62" s="47"/>
      <c r="AO62" s="108"/>
      <c r="AP62" s="152"/>
      <c r="AQ62" s="152"/>
    </row>
    <row r="63" spans="1:43" ht="27" customHeight="1" thickBot="1" x14ac:dyDescent="0.3">
      <c r="A63" s="63"/>
      <c r="B63" s="483" t="s">
        <v>12</v>
      </c>
      <c r="C63" s="483"/>
      <c r="D63" s="483"/>
      <c r="E63" s="483"/>
      <c r="F63" s="483"/>
      <c r="G63" s="483"/>
      <c r="H63" s="483"/>
      <c r="I63" s="483"/>
      <c r="J63" s="483"/>
      <c r="K63" s="489" t="str">
        <f>document_number</f>
        <v>Insert Project Document Number</v>
      </c>
      <c r="L63" s="489"/>
      <c r="M63" s="489"/>
      <c r="N63" s="489"/>
      <c r="O63" s="489"/>
      <c r="P63" s="489"/>
      <c r="Q63" s="489"/>
      <c r="R63" s="489"/>
      <c r="S63" s="489"/>
      <c r="T63" s="489"/>
      <c r="U63" s="489"/>
      <c r="V63" s="489"/>
      <c r="W63" s="489"/>
      <c r="X63" s="489"/>
      <c r="Y63" s="489"/>
      <c r="Z63" s="483" t="s">
        <v>457</v>
      </c>
      <c r="AA63" s="483"/>
      <c r="AB63" s="483"/>
      <c r="AC63" s="489" t="str">
        <f>document_revision</f>
        <v>Insert Project Document Revision</v>
      </c>
      <c r="AD63" s="489"/>
      <c r="AE63" s="489"/>
      <c r="AF63" s="489"/>
      <c r="AG63" s="483" t="s">
        <v>455</v>
      </c>
      <c r="AH63" s="483"/>
      <c r="AI63" s="483"/>
      <c r="AJ63" s="483"/>
      <c r="AK63" s="483"/>
      <c r="AL63" s="484">
        <f>total_page</f>
        <v>13</v>
      </c>
      <c r="AM63" s="485"/>
    </row>
  </sheetData>
  <dataConsolidate/>
  <mergeCells count="241">
    <mergeCell ref="F60:T60"/>
    <mergeCell ref="U60:AD60"/>
    <mergeCell ref="B49:E49"/>
    <mergeCell ref="F49:T49"/>
    <mergeCell ref="U49:AD49"/>
    <mergeCell ref="B50:E50"/>
    <mergeCell ref="F50:T50"/>
    <mergeCell ref="U50:AD50"/>
    <mergeCell ref="B62:E62"/>
    <mergeCell ref="F62:T62"/>
    <mergeCell ref="U62:AD62"/>
    <mergeCell ref="F59:T59"/>
    <mergeCell ref="U59:AD59"/>
    <mergeCell ref="B53:E53"/>
    <mergeCell ref="F53:T53"/>
    <mergeCell ref="U53:AD53"/>
    <mergeCell ref="AE62:AL62"/>
    <mergeCell ref="B63:J63"/>
    <mergeCell ref="K63:Y63"/>
    <mergeCell ref="Z63:AB63"/>
    <mergeCell ref="AC63:AF63"/>
    <mergeCell ref="AG63:AK63"/>
    <mergeCell ref="AL63:AM63"/>
    <mergeCell ref="B27:E27"/>
    <mergeCell ref="F27:T27"/>
    <mergeCell ref="U27:AD27"/>
    <mergeCell ref="AE27:AL27"/>
    <mergeCell ref="B61:E61"/>
    <mergeCell ref="F61:T61"/>
    <mergeCell ref="U61:AD61"/>
    <mergeCell ref="AE61:AL61"/>
    <mergeCell ref="AE32:AL32"/>
    <mergeCell ref="U28:AD28"/>
    <mergeCell ref="B60:E60"/>
    <mergeCell ref="AE60:AL60"/>
    <mergeCell ref="B58:E58"/>
    <mergeCell ref="F58:T58"/>
    <mergeCell ref="U58:AD58"/>
    <mergeCell ref="AE58:AL58"/>
    <mergeCell ref="B59:E59"/>
    <mergeCell ref="AE59:AL59"/>
    <mergeCell ref="B56:E56"/>
    <mergeCell ref="F56:T56"/>
    <mergeCell ref="AE56:AL56"/>
    <mergeCell ref="B57:E57"/>
    <mergeCell ref="B25:E25"/>
    <mergeCell ref="F25:T25"/>
    <mergeCell ref="U25:AD25"/>
    <mergeCell ref="AE25:AL25"/>
    <mergeCell ref="B26:E26"/>
    <mergeCell ref="F26:T26"/>
    <mergeCell ref="U26:AD26"/>
    <mergeCell ref="AE26:AL26"/>
    <mergeCell ref="AE57:AL57"/>
    <mergeCell ref="B54:E54"/>
    <mergeCell ref="F54:T54"/>
    <mergeCell ref="AE54:AL54"/>
    <mergeCell ref="B55:E55"/>
    <mergeCell ref="F55:T55"/>
    <mergeCell ref="AE55:AL55"/>
    <mergeCell ref="B52:E52"/>
    <mergeCell ref="F52:T52"/>
    <mergeCell ref="U52:AD52"/>
    <mergeCell ref="AE52:AL52"/>
    <mergeCell ref="B23:E23"/>
    <mergeCell ref="F23:T23"/>
    <mergeCell ref="U23:AD23"/>
    <mergeCell ref="AE23:AL23"/>
    <mergeCell ref="B24:E24"/>
    <mergeCell ref="F24:AD24"/>
    <mergeCell ref="AE24:AL24"/>
    <mergeCell ref="B21:E21"/>
    <mergeCell ref="F21:T21"/>
    <mergeCell ref="U21:AD21"/>
    <mergeCell ref="AE21:AL21"/>
    <mergeCell ref="B22:E22"/>
    <mergeCell ref="F22:T22"/>
    <mergeCell ref="U22:AD22"/>
    <mergeCell ref="AE22:AL22"/>
    <mergeCell ref="B19:E19"/>
    <mergeCell ref="AE19:AL19"/>
    <mergeCell ref="B20:E20"/>
    <mergeCell ref="F20:T20"/>
    <mergeCell ref="U20:AD20"/>
    <mergeCell ref="AE20:AL20"/>
    <mergeCell ref="F17:T17"/>
    <mergeCell ref="U17:AD17"/>
    <mergeCell ref="B18:E18"/>
    <mergeCell ref="F18:T18"/>
    <mergeCell ref="U18:AD18"/>
    <mergeCell ref="AE18:AL18"/>
    <mergeCell ref="F19:T19"/>
    <mergeCell ref="U19:AD19"/>
    <mergeCell ref="AE14:AL14"/>
    <mergeCell ref="B15:E15"/>
    <mergeCell ref="F15:T15"/>
    <mergeCell ref="U15:AD15"/>
    <mergeCell ref="AE15:AL15"/>
    <mergeCell ref="B16:E16"/>
    <mergeCell ref="AE16:AL16"/>
    <mergeCell ref="AE17:AL17"/>
    <mergeCell ref="F16:T16"/>
    <mergeCell ref="U16:AD16"/>
    <mergeCell ref="B13:E13"/>
    <mergeCell ref="F13:T13"/>
    <mergeCell ref="U13:AD13"/>
    <mergeCell ref="B14:E14"/>
    <mergeCell ref="F14:T14"/>
    <mergeCell ref="U14:AD14"/>
    <mergeCell ref="B11:E11"/>
    <mergeCell ref="F11:T11"/>
    <mergeCell ref="U11:AD11"/>
    <mergeCell ref="AE11:AL11"/>
    <mergeCell ref="B12:E12"/>
    <mergeCell ref="F12:T12"/>
    <mergeCell ref="U12:AD12"/>
    <mergeCell ref="AE12:AL12"/>
    <mergeCell ref="B9:E9"/>
    <mergeCell ref="F9:T9"/>
    <mergeCell ref="U9:AD9"/>
    <mergeCell ref="AE9:AL9"/>
    <mergeCell ref="B10:E10"/>
    <mergeCell ref="F10:T10"/>
    <mergeCell ref="U10:AD10"/>
    <mergeCell ref="AE10:AL10"/>
    <mergeCell ref="F8:T8"/>
    <mergeCell ref="U8:AD8"/>
    <mergeCell ref="AE8:AL8"/>
    <mergeCell ref="B5:E5"/>
    <mergeCell ref="F5:AD5"/>
    <mergeCell ref="AE5:AL5"/>
    <mergeCell ref="B6:E6"/>
    <mergeCell ref="F6:T6"/>
    <mergeCell ref="U6:AD6"/>
    <mergeCell ref="AE6:AL6"/>
    <mergeCell ref="AE53:AL53"/>
    <mergeCell ref="U54:AD54"/>
    <mergeCell ref="U55:AD55"/>
    <mergeCell ref="U56:AD56"/>
    <mergeCell ref="F57:T57"/>
    <mergeCell ref="U57:AD57"/>
    <mergeCell ref="AE50:AL50"/>
    <mergeCell ref="B51:E51"/>
    <mergeCell ref="F51:T51"/>
    <mergeCell ref="U51:AD51"/>
    <mergeCell ref="AE51:AL51"/>
    <mergeCell ref="AE48:AL48"/>
    <mergeCell ref="AE49:AL49"/>
    <mergeCell ref="AE46:AL46"/>
    <mergeCell ref="AE47:AL47"/>
    <mergeCell ref="B47:E47"/>
    <mergeCell ref="F47:T47"/>
    <mergeCell ref="U47:AD47"/>
    <mergeCell ref="B48:E48"/>
    <mergeCell ref="F48:T48"/>
    <mergeCell ref="U48:AD48"/>
    <mergeCell ref="B46:E46"/>
    <mergeCell ref="F46:T46"/>
    <mergeCell ref="U46:AD46"/>
    <mergeCell ref="AE44:AL44"/>
    <mergeCell ref="AE45:AL45"/>
    <mergeCell ref="AE42:AL42"/>
    <mergeCell ref="AE43:AL43"/>
    <mergeCell ref="B40:E40"/>
    <mergeCell ref="AE40:AL40"/>
    <mergeCell ref="AE41:AL41"/>
    <mergeCell ref="F40:T40"/>
    <mergeCell ref="U40:AD40"/>
    <mergeCell ref="B43:E43"/>
    <mergeCell ref="F43:T43"/>
    <mergeCell ref="U43:AD43"/>
    <mergeCell ref="B44:E44"/>
    <mergeCell ref="F44:T44"/>
    <mergeCell ref="U44:AD44"/>
    <mergeCell ref="B41:E41"/>
    <mergeCell ref="F41:T41"/>
    <mergeCell ref="U41:AD41"/>
    <mergeCell ref="B42:E42"/>
    <mergeCell ref="F42:T42"/>
    <mergeCell ref="U42:AD42"/>
    <mergeCell ref="B45:E45"/>
    <mergeCell ref="F45:T45"/>
    <mergeCell ref="U45:AD45"/>
    <mergeCell ref="B38:E38"/>
    <mergeCell ref="F38:T38"/>
    <mergeCell ref="U38:AD38"/>
    <mergeCell ref="AE38:AL38"/>
    <mergeCell ref="B39:E39"/>
    <mergeCell ref="F39:T39"/>
    <mergeCell ref="U39:AD39"/>
    <mergeCell ref="AE39:AL39"/>
    <mergeCell ref="B36:E36"/>
    <mergeCell ref="F36:T36"/>
    <mergeCell ref="U36:AD36"/>
    <mergeCell ref="AE36:AL36"/>
    <mergeCell ref="B37:E37"/>
    <mergeCell ref="AE37:AL37"/>
    <mergeCell ref="F37:T37"/>
    <mergeCell ref="U37:AD37"/>
    <mergeCell ref="AE33:AL33"/>
    <mergeCell ref="B34:E34"/>
    <mergeCell ref="F34:T34"/>
    <mergeCell ref="U34:AD34"/>
    <mergeCell ref="AE34:AL34"/>
    <mergeCell ref="B35:E35"/>
    <mergeCell ref="F35:T35"/>
    <mergeCell ref="U35:AD35"/>
    <mergeCell ref="AE35:AL35"/>
    <mergeCell ref="B32:E32"/>
    <mergeCell ref="F32:T32"/>
    <mergeCell ref="U32:AD32"/>
    <mergeCell ref="B33:E33"/>
    <mergeCell ref="F33:T33"/>
    <mergeCell ref="U33:AD33"/>
    <mergeCell ref="B30:E30"/>
    <mergeCell ref="F30:T30"/>
    <mergeCell ref="U30:AD30"/>
    <mergeCell ref="AE13:AL13"/>
    <mergeCell ref="B1:AL1"/>
    <mergeCell ref="B2:J2"/>
    <mergeCell ref="K2:AL2"/>
    <mergeCell ref="B3:J3"/>
    <mergeCell ref="K3:AL3"/>
    <mergeCell ref="B4:E4"/>
    <mergeCell ref="AE30:AL30"/>
    <mergeCell ref="B31:E31"/>
    <mergeCell ref="F31:T31"/>
    <mergeCell ref="U31:AD31"/>
    <mergeCell ref="AE31:AL31"/>
    <mergeCell ref="B28:E28"/>
    <mergeCell ref="F28:T28"/>
    <mergeCell ref="AE28:AL28"/>
    <mergeCell ref="B29:E29"/>
    <mergeCell ref="F29:T29"/>
    <mergeCell ref="U29:AD29"/>
    <mergeCell ref="AE29:AL29"/>
    <mergeCell ref="B7:E7"/>
    <mergeCell ref="F7:T7"/>
    <mergeCell ref="U7:AD7"/>
    <mergeCell ref="AE7:AL7"/>
    <mergeCell ref="B8:E8"/>
  </mergeCells>
  <dataValidations count="10">
    <dataValidation type="list" allowBlank="1" showInputMessage="1" showErrorMessage="1" sqref="U13:AD13" xr:uid="{00000000-0002-0000-0B00-000000000000}">
      <formula1>$AO$13:$AQ$13</formula1>
    </dataValidation>
    <dataValidation type="list" allowBlank="1" showInputMessage="1" showErrorMessage="1" sqref="U10:AD10" xr:uid="{00000000-0002-0000-0B00-000001000000}">
      <formula1>$AO$10:$AQ$10</formula1>
    </dataValidation>
    <dataValidation type="list" allowBlank="1" showInputMessage="1" showErrorMessage="1" sqref="U17:AD17" xr:uid="{00000000-0002-0000-0B00-000002000000}">
      <formula1>$AO$17:$AQ$17</formula1>
    </dataValidation>
    <dataValidation type="list" allowBlank="1" showInputMessage="1" showErrorMessage="1" sqref="U7:AD7" xr:uid="{00000000-0002-0000-0B00-000003000000}">
      <formula1>$AO$7:$AQ$7</formula1>
    </dataValidation>
    <dataValidation type="list" allowBlank="1" showInputMessage="1" showErrorMessage="1" sqref="U6:AD6" xr:uid="{00000000-0002-0000-0B00-000004000000}">
      <formula1>$AO$6:$AR$6</formula1>
    </dataValidation>
    <dataValidation type="list" allowBlank="1" showInputMessage="1" showErrorMessage="1" sqref="U18:AD18" xr:uid="{00000000-0002-0000-0B00-000005000000}">
      <formula1>$AO$18:$AQ$18</formula1>
    </dataValidation>
    <dataValidation type="list" allowBlank="1" showInputMessage="1" showErrorMessage="1" sqref="U23:AD23" xr:uid="{00000000-0002-0000-0B00-000006000000}">
      <formula1>$AO$23:$AQ$23</formula1>
    </dataValidation>
    <dataValidation type="list" allowBlank="1" showInputMessage="1" showErrorMessage="1" sqref="U25:AD25" xr:uid="{00000000-0002-0000-0B00-000007000000}">
      <formula1>$AO$25:$AQ$25</formula1>
    </dataValidation>
    <dataValidation type="list" allowBlank="1" showInputMessage="1" showErrorMessage="1" sqref="U16:AD16" xr:uid="{31429033-E017-4AA5-8DD3-425FB8D98431}">
      <formula1>$AO$16:$AQ$16</formula1>
    </dataValidation>
    <dataValidation type="list" allowBlank="1" showInputMessage="1" showErrorMessage="1" sqref="U19:AD19" xr:uid="{BD151514-D665-4BD1-A17F-F70D9358CE8F}">
      <formula1>$AO$19:$AQ$19</formula1>
    </dataValidation>
  </dataValidations>
  <printOptions horizontalCentered="1" verticalCentered="1"/>
  <pageMargins left="0.98425196850393704" right="0.39370078740157483" top="0.51181102362204722" bottom="0.39370078740157483" header="0.31496062992125984" footer="0.51181102362204722"/>
  <pageSetup paperSize="9" scale="90" fitToHeight="0" orientation="portrait"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B050"/>
  </sheetPr>
  <dimension ref="A1:AZ63"/>
  <sheetViews>
    <sheetView showGridLines="0" zoomScaleNormal="100" zoomScaleSheetLayoutView="100" workbookViewId="0">
      <selection activeCell="B1" sqref="B1:AL1"/>
    </sheetView>
  </sheetViews>
  <sheetFormatPr defaultRowHeight="12.5" x14ac:dyDescent="0.25"/>
  <cols>
    <col min="1" max="1" width="2.6328125" style="61" customWidth="1"/>
    <col min="2" max="27" width="2.453125" style="61" customWidth="1"/>
    <col min="28" max="30" width="2.453125" style="64" customWidth="1"/>
    <col min="31" max="38" width="2.453125" style="61" customWidth="1"/>
    <col min="39" max="39" width="2.6328125" style="61" customWidth="1"/>
    <col min="40" max="40" width="9.08984375" customWidth="1"/>
    <col min="41" max="41" width="9.08984375" style="111" hidden="1" customWidth="1"/>
    <col min="42" max="45" width="24.36328125" style="111" hidden="1" customWidth="1"/>
    <col min="46" max="52" width="24.36328125" hidden="1" customWidth="1"/>
    <col min="53" max="53" width="0" hidden="1" customWidth="1"/>
  </cols>
  <sheetData>
    <row r="1" spans="1:52" ht="27.65" customHeight="1" thickBot="1" x14ac:dyDescent="0.3">
      <c r="A1" s="42" t="s">
        <v>0</v>
      </c>
      <c r="B1" s="515" t="s">
        <v>962</v>
      </c>
      <c r="C1" s="515"/>
      <c r="D1" s="515"/>
      <c r="E1" s="515"/>
      <c r="F1" s="515"/>
      <c r="G1" s="515"/>
      <c r="H1" s="515"/>
      <c r="I1" s="515"/>
      <c r="J1" s="515"/>
      <c r="K1" s="515"/>
      <c r="L1" s="515"/>
      <c r="M1" s="515"/>
      <c r="N1" s="515"/>
      <c r="O1" s="515"/>
      <c r="P1" s="515"/>
      <c r="Q1" s="515"/>
      <c r="R1" s="515"/>
      <c r="S1" s="515"/>
      <c r="T1" s="515"/>
      <c r="U1" s="515"/>
      <c r="V1" s="515"/>
      <c r="W1" s="515"/>
      <c r="X1" s="515"/>
      <c r="Y1" s="515"/>
      <c r="Z1" s="515"/>
      <c r="AA1" s="515"/>
      <c r="AB1" s="515"/>
      <c r="AC1" s="515"/>
      <c r="AD1" s="515"/>
      <c r="AE1" s="515"/>
      <c r="AF1" s="515"/>
      <c r="AG1" s="515"/>
      <c r="AH1" s="515"/>
      <c r="AI1" s="515"/>
      <c r="AJ1" s="515"/>
      <c r="AK1" s="515"/>
      <c r="AL1" s="515"/>
      <c r="AM1" s="43" t="s">
        <v>9</v>
      </c>
    </row>
    <row r="2" spans="1:52" ht="13.65" customHeight="1" x14ac:dyDescent="0.25">
      <c r="A2" s="45">
        <f>ROW()</f>
        <v>2</v>
      </c>
      <c r="B2" s="523" t="s">
        <v>65</v>
      </c>
      <c r="C2" s="523"/>
      <c r="D2" s="523"/>
      <c r="E2" s="523"/>
      <c r="F2" s="523"/>
      <c r="G2" s="523"/>
      <c r="H2" s="523"/>
      <c r="I2" s="523"/>
      <c r="J2" s="523"/>
      <c r="K2" s="516" t="str">
        <f>tag_number</f>
        <v>Insert Tag Number</v>
      </c>
      <c r="L2" s="516"/>
      <c r="M2" s="516"/>
      <c r="N2" s="516"/>
      <c r="O2" s="516"/>
      <c r="P2" s="516"/>
      <c r="Q2" s="516"/>
      <c r="R2" s="516"/>
      <c r="S2" s="516"/>
      <c r="T2" s="516"/>
      <c r="U2" s="516"/>
      <c r="V2" s="516"/>
      <c r="W2" s="516"/>
      <c r="X2" s="516"/>
      <c r="Y2" s="516"/>
      <c r="Z2" s="516"/>
      <c r="AA2" s="516"/>
      <c r="AB2" s="516"/>
      <c r="AC2" s="516"/>
      <c r="AD2" s="516"/>
      <c r="AE2" s="516"/>
      <c r="AF2" s="516"/>
      <c r="AG2" s="516"/>
      <c r="AH2" s="516"/>
      <c r="AI2" s="516"/>
      <c r="AJ2" s="516"/>
      <c r="AK2" s="516"/>
      <c r="AL2" s="517"/>
      <c r="AM2" s="375"/>
    </row>
    <row r="3" spans="1:52" ht="13.65" customHeight="1" x14ac:dyDescent="0.25">
      <c r="A3" s="46">
        <f>ROW()</f>
        <v>3</v>
      </c>
      <c r="B3" s="524" t="s">
        <v>66</v>
      </c>
      <c r="C3" s="524"/>
      <c r="D3" s="524"/>
      <c r="E3" s="524"/>
      <c r="F3" s="524"/>
      <c r="G3" s="524"/>
      <c r="H3" s="524"/>
      <c r="I3" s="524"/>
      <c r="J3" s="524"/>
      <c r="K3" s="518" t="str">
        <f>Service</f>
        <v>Insert Service Description</v>
      </c>
      <c r="L3" s="518"/>
      <c r="M3" s="518"/>
      <c r="N3" s="518"/>
      <c r="O3" s="518"/>
      <c r="P3" s="518"/>
      <c r="Q3" s="518"/>
      <c r="R3" s="518"/>
      <c r="S3" s="518"/>
      <c r="T3" s="518"/>
      <c r="U3" s="518"/>
      <c r="V3" s="518"/>
      <c r="W3" s="518"/>
      <c r="X3" s="518"/>
      <c r="Y3" s="518"/>
      <c r="Z3" s="518"/>
      <c r="AA3" s="518"/>
      <c r="AB3" s="518"/>
      <c r="AC3" s="518"/>
      <c r="AD3" s="518"/>
      <c r="AE3" s="518"/>
      <c r="AF3" s="518"/>
      <c r="AG3" s="518"/>
      <c r="AH3" s="518"/>
      <c r="AI3" s="518"/>
      <c r="AJ3" s="518"/>
      <c r="AK3" s="518"/>
      <c r="AL3" s="519"/>
      <c r="AM3" s="376"/>
      <c r="AO3" s="112" t="s">
        <v>832</v>
      </c>
    </row>
    <row r="4" spans="1:52" ht="13.65" customHeight="1" x14ac:dyDescent="0.25">
      <c r="A4" s="46">
        <f>ROW()</f>
        <v>4</v>
      </c>
      <c r="B4" s="520" t="s">
        <v>67</v>
      </c>
      <c r="C4" s="521"/>
      <c r="D4" s="521"/>
      <c r="E4" s="521"/>
      <c r="F4" s="48" t="s">
        <v>428</v>
      </c>
      <c r="G4" s="49"/>
      <c r="H4" s="49"/>
      <c r="I4" s="49"/>
      <c r="J4" s="49"/>
      <c r="K4" s="49"/>
      <c r="L4" s="49"/>
      <c r="M4" s="49"/>
      <c r="N4" s="49"/>
      <c r="O4" s="49"/>
      <c r="P4" s="49"/>
      <c r="Q4" s="49"/>
      <c r="R4" s="49"/>
      <c r="S4" s="49"/>
      <c r="T4" s="49"/>
      <c r="U4" s="48" t="s">
        <v>379</v>
      </c>
      <c r="V4" s="49"/>
      <c r="W4" s="49"/>
      <c r="X4" s="49"/>
      <c r="Y4" s="49"/>
      <c r="Z4" s="49"/>
      <c r="AA4" s="49"/>
      <c r="AB4" s="50"/>
      <c r="AC4" s="50"/>
      <c r="AD4" s="51"/>
      <c r="AE4" s="48" t="s">
        <v>68</v>
      </c>
      <c r="AF4" s="49"/>
      <c r="AG4" s="49"/>
      <c r="AH4" s="49"/>
      <c r="AI4" s="49"/>
      <c r="AJ4" s="49"/>
      <c r="AK4" s="49"/>
      <c r="AL4" s="52"/>
      <c r="AM4" s="376"/>
      <c r="AO4" s="248"/>
    </row>
    <row r="5" spans="1:52" ht="13.65" customHeight="1" x14ac:dyDescent="0.25">
      <c r="A5" s="46">
        <f>ROW()</f>
        <v>5</v>
      </c>
      <c r="B5" s="75"/>
      <c r="C5" s="76"/>
      <c r="D5" s="76"/>
      <c r="E5" s="76"/>
      <c r="F5" s="465" t="s">
        <v>979</v>
      </c>
      <c r="G5" s="465"/>
      <c r="H5" s="465"/>
      <c r="I5" s="465"/>
      <c r="J5" s="465"/>
      <c r="K5" s="465"/>
      <c r="L5" s="465"/>
      <c r="M5" s="465"/>
      <c r="N5" s="465"/>
      <c r="O5" s="465"/>
      <c r="P5" s="465"/>
      <c r="Q5" s="465"/>
      <c r="R5" s="465"/>
      <c r="S5" s="465"/>
      <c r="T5" s="465"/>
      <c r="U5" s="465"/>
      <c r="V5" s="465"/>
      <c r="W5" s="465"/>
      <c r="X5" s="465"/>
      <c r="Y5" s="465"/>
      <c r="Z5" s="465"/>
      <c r="AA5" s="465"/>
      <c r="AB5" s="465"/>
      <c r="AC5" s="465"/>
      <c r="AD5" s="465"/>
      <c r="AE5" s="67"/>
      <c r="AF5" s="67"/>
      <c r="AG5" s="67"/>
      <c r="AH5" s="67"/>
      <c r="AI5" s="67"/>
      <c r="AJ5" s="67"/>
      <c r="AK5" s="67"/>
      <c r="AL5" s="68"/>
      <c r="AM5" s="376"/>
      <c r="AO5" s="115"/>
      <c r="AP5" s="134"/>
      <c r="AQ5" s="134"/>
      <c r="AR5" s="134"/>
      <c r="AS5" s="130"/>
      <c r="AT5" s="61"/>
      <c r="AU5" s="61"/>
    </row>
    <row r="6" spans="1:52" ht="13.65" customHeight="1" x14ac:dyDescent="0.25">
      <c r="A6" s="46">
        <f>ROW()</f>
        <v>6</v>
      </c>
      <c r="B6" s="683"/>
      <c r="C6" s="683"/>
      <c r="D6" s="683"/>
      <c r="E6" s="683"/>
      <c r="F6" s="540" t="s">
        <v>685</v>
      </c>
      <c r="G6" s="540"/>
      <c r="H6" s="540"/>
      <c r="I6" s="540"/>
      <c r="J6" s="540"/>
      <c r="K6" s="540"/>
      <c r="L6" s="540"/>
      <c r="M6" s="540"/>
      <c r="N6" s="540"/>
      <c r="O6" s="540"/>
      <c r="P6" s="540"/>
      <c r="Q6" s="540"/>
      <c r="R6" s="540"/>
      <c r="S6" s="540"/>
      <c r="T6" s="540"/>
      <c r="U6" s="540"/>
      <c r="V6" s="540"/>
      <c r="W6" s="540"/>
      <c r="X6" s="540"/>
      <c r="Y6" s="540"/>
      <c r="Z6" s="540"/>
      <c r="AA6" s="540"/>
      <c r="AB6" s="540"/>
      <c r="AC6" s="540"/>
      <c r="AD6" s="540"/>
      <c r="AE6" s="684"/>
      <c r="AF6" s="684"/>
      <c r="AG6" s="684"/>
      <c r="AH6" s="684"/>
      <c r="AI6" s="684"/>
      <c r="AJ6" s="684"/>
      <c r="AK6" s="684"/>
      <c r="AL6" s="684"/>
      <c r="AM6" s="376"/>
      <c r="AO6" s="115"/>
      <c r="AP6" s="134"/>
      <c r="AQ6" s="134"/>
      <c r="AR6" s="134"/>
      <c r="AS6" s="130"/>
      <c r="AT6" s="61"/>
      <c r="AU6" s="61"/>
    </row>
    <row r="7" spans="1:52" ht="13.65" customHeight="1" x14ac:dyDescent="0.25">
      <c r="A7" s="46">
        <f>ROW()</f>
        <v>7</v>
      </c>
      <c r="B7" s="607" t="s">
        <v>449</v>
      </c>
      <c r="C7" s="608"/>
      <c r="D7" s="608"/>
      <c r="E7" s="609"/>
      <c r="F7" s="446" t="s">
        <v>795</v>
      </c>
      <c r="G7" s="447"/>
      <c r="H7" s="447"/>
      <c r="I7" s="447"/>
      <c r="J7" s="447"/>
      <c r="K7" s="447"/>
      <c r="L7" s="447"/>
      <c r="M7" s="447"/>
      <c r="N7" s="447"/>
      <c r="O7" s="447"/>
      <c r="P7" s="447"/>
      <c r="Q7" s="447"/>
      <c r="R7" s="447"/>
      <c r="S7" s="447"/>
      <c r="T7" s="447"/>
      <c r="U7" s="441" t="s">
        <v>450</v>
      </c>
      <c r="V7" s="441"/>
      <c r="W7" s="441"/>
      <c r="X7" s="441"/>
      <c r="Y7" s="441"/>
      <c r="Z7" s="441"/>
      <c r="AA7" s="441"/>
      <c r="AB7" s="441"/>
      <c r="AC7" s="441"/>
      <c r="AD7" s="442"/>
      <c r="AE7" s="443"/>
      <c r="AF7" s="444"/>
      <c r="AG7" s="444"/>
      <c r="AH7" s="444"/>
      <c r="AI7" s="444"/>
      <c r="AJ7" s="444"/>
      <c r="AK7" s="444"/>
      <c r="AL7" s="445"/>
      <c r="AM7" s="376"/>
      <c r="AO7" s="211" t="s">
        <v>69</v>
      </c>
      <c r="AP7" s="103" t="s">
        <v>450</v>
      </c>
      <c r="AQ7" s="124" t="s">
        <v>318</v>
      </c>
      <c r="AR7" s="130"/>
      <c r="AS7" s="130"/>
      <c r="AT7" s="340"/>
      <c r="AU7" s="61"/>
    </row>
    <row r="8" spans="1:52" ht="13.65" customHeight="1" x14ac:dyDescent="0.25">
      <c r="A8" s="46">
        <f>ROW()</f>
        <v>8</v>
      </c>
      <c r="B8" s="565" t="s">
        <v>395</v>
      </c>
      <c r="C8" s="566"/>
      <c r="D8" s="566"/>
      <c r="E8" s="567"/>
      <c r="F8" s="446" t="s">
        <v>796</v>
      </c>
      <c r="G8" s="447"/>
      <c r="H8" s="447"/>
      <c r="I8" s="447"/>
      <c r="J8" s="447"/>
      <c r="K8" s="447"/>
      <c r="L8" s="447"/>
      <c r="M8" s="447"/>
      <c r="N8" s="447"/>
      <c r="O8" s="447"/>
      <c r="P8" s="447"/>
      <c r="Q8" s="447"/>
      <c r="R8" s="447"/>
      <c r="S8" s="447"/>
      <c r="T8" s="447"/>
      <c r="U8" s="441" t="s">
        <v>69</v>
      </c>
      <c r="V8" s="441"/>
      <c r="W8" s="441"/>
      <c r="X8" s="441"/>
      <c r="Y8" s="441"/>
      <c r="Z8" s="441"/>
      <c r="AA8" s="441"/>
      <c r="AB8" s="441"/>
      <c r="AC8" s="441"/>
      <c r="AD8" s="442"/>
      <c r="AE8" s="443"/>
      <c r="AF8" s="444"/>
      <c r="AG8" s="444"/>
      <c r="AH8" s="444"/>
      <c r="AI8" s="444"/>
      <c r="AJ8" s="444"/>
      <c r="AK8" s="444"/>
      <c r="AL8" s="445"/>
      <c r="AM8" s="376"/>
      <c r="AO8" s="103" t="s">
        <v>69</v>
      </c>
      <c r="AP8" s="124" t="s">
        <v>451</v>
      </c>
      <c r="AQ8" s="124" t="s">
        <v>318</v>
      </c>
      <c r="AR8" s="130"/>
      <c r="AS8" s="130"/>
      <c r="AT8" s="340"/>
      <c r="AU8" s="61"/>
    </row>
    <row r="9" spans="1:52" ht="13.65" customHeight="1" x14ac:dyDescent="0.25">
      <c r="A9" s="46">
        <f>ROW()</f>
        <v>9</v>
      </c>
      <c r="B9" s="565" t="s">
        <v>463</v>
      </c>
      <c r="C9" s="566"/>
      <c r="D9" s="566"/>
      <c r="E9" s="567"/>
      <c r="F9" s="446" t="s">
        <v>797</v>
      </c>
      <c r="G9" s="447"/>
      <c r="H9" s="447"/>
      <c r="I9" s="447"/>
      <c r="J9" s="447"/>
      <c r="K9" s="447"/>
      <c r="L9" s="447"/>
      <c r="M9" s="447"/>
      <c r="N9" s="447"/>
      <c r="O9" s="447"/>
      <c r="P9" s="447"/>
      <c r="Q9" s="447"/>
      <c r="R9" s="447"/>
      <c r="S9" s="447"/>
      <c r="T9" s="447"/>
      <c r="U9" s="441" t="s">
        <v>69</v>
      </c>
      <c r="V9" s="441"/>
      <c r="W9" s="441"/>
      <c r="X9" s="441"/>
      <c r="Y9" s="441"/>
      <c r="Z9" s="441"/>
      <c r="AA9" s="441"/>
      <c r="AB9" s="441"/>
      <c r="AC9" s="441"/>
      <c r="AD9" s="442"/>
      <c r="AE9" s="443"/>
      <c r="AF9" s="444"/>
      <c r="AG9" s="444"/>
      <c r="AH9" s="444"/>
      <c r="AI9" s="444"/>
      <c r="AJ9" s="444"/>
      <c r="AK9" s="444"/>
      <c r="AL9" s="445"/>
      <c r="AM9" s="376"/>
      <c r="AO9" s="110" t="s">
        <v>69</v>
      </c>
      <c r="AP9" s="131" t="s">
        <v>60</v>
      </c>
      <c r="AQ9" s="124" t="s">
        <v>61</v>
      </c>
      <c r="AR9" s="134"/>
      <c r="AS9" s="130"/>
      <c r="AT9" s="340"/>
      <c r="AU9" s="61"/>
    </row>
    <row r="10" spans="1:52" s="59" customFormat="1" ht="13.65" customHeight="1" x14ac:dyDescent="0.25">
      <c r="A10" s="46">
        <f>ROW()</f>
        <v>10</v>
      </c>
      <c r="B10" s="565" t="s">
        <v>396</v>
      </c>
      <c r="C10" s="566"/>
      <c r="D10" s="566"/>
      <c r="E10" s="567"/>
      <c r="F10" s="446" t="s">
        <v>798</v>
      </c>
      <c r="G10" s="447"/>
      <c r="H10" s="447"/>
      <c r="I10" s="447"/>
      <c r="J10" s="447"/>
      <c r="K10" s="447"/>
      <c r="L10" s="447"/>
      <c r="M10" s="447"/>
      <c r="N10" s="447"/>
      <c r="O10" s="447"/>
      <c r="P10" s="447"/>
      <c r="Q10" s="447"/>
      <c r="R10" s="447"/>
      <c r="S10" s="447"/>
      <c r="T10" s="447"/>
      <c r="U10" s="441" t="s">
        <v>69</v>
      </c>
      <c r="V10" s="441"/>
      <c r="W10" s="441"/>
      <c r="X10" s="441"/>
      <c r="Y10" s="441"/>
      <c r="Z10" s="441"/>
      <c r="AA10" s="441"/>
      <c r="AB10" s="441"/>
      <c r="AC10" s="441"/>
      <c r="AD10" s="442"/>
      <c r="AE10" s="443"/>
      <c r="AF10" s="444"/>
      <c r="AG10" s="444"/>
      <c r="AH10" s="444"/>
      <c r="AI10" s="444"/>
      <c r="AJ10" s="444"/>
      <c r="AK10" s="444"/>
      <c r="AL10" s="445"/>
      <c r="AM10" s="382"/>
      <c r="AO10" s="149" t="s">
        <v>69</v>
      </c>
      <c r="AP10" s="131" t="s">
        <v>60</v>
      </c>
      <c r="AQ10" s="131" t="s">
        <v>61</v>
      </c>
      <c r="AR10" s="60"/>
      <c r="AS10" s="341"/>
      <c r="AT10" s="342"/>
      <c r="AU10" s="192" t="s">
        <v>601</v>
      </c>
      <c r="AV10" s="41"/>
      <c r="AW10" s="41"/>
      <c r="AX10" s="41"/>
      <c r="AY10" s="40"/>
      <c r="AZ10" s="40"/>
    </row>
    <row r="11" spans="1:52" ht="13.65" customHeight="1" x14ac:dyDescent="0.25">
      <c r="A11" s="46">
        <f>ROW()</f>
        <v>11</v>
      </c>
      <c r="B11" s="651" t="str">
        <f>IF(AV11=AW11,"","8.3.3.6")</f>
        <v>8.3.3.6</v>
      </c>
      <c r="C11" s="652"/>
      <c r="D11" s="652"/>
      <c r="E11" s="685"/>
      <c r="F11" s="574" t="str">
        <f>AV11</f>
        <v>Performance test NSPHA limited to 110% site NPSHA :</v>
      </c>
      <c r="G11" s="575"/>
      <c r="H11" s="575"/>
      <c r="I11" s="575"/>
      <c r="J11" s="575"/>
      <c r="K11" s="575"/>
      <c r="L11" s="575"/>
      <c r="M11" s="575"/>
      <c r="N11" s="575"/>
      <c r="O11" s="575"/>
      <c r="P11" s="575"/>
      <c r="Q11" s="575"/>
      <c r="R11" s="575"/>
      <c r="S11" s="575"/>
      <c r="T11" s="575"/>
      <c r="U11" s="575"/>
      <c r="V11" s="441" t="s">
        <v>69</v>
      </c>
      <c r="W11" s="441"/>
      <c r="X11" s="441"/>
      <c r="Y11" s="441"/>
      <c r="Z11" s="441"/>
      <c r="AA11" s="441"/>
      <c r="AB11" s="441"/>
      <c r="AC11" s="441"/>
      <c r="AD11" s="442"/>
      <c r="AE11" s="443"/>
      <c r="AF11" s="444"/>
      <c r="AG11" s="444"/>
      <c r="AH11" s="444"/>
      <c r="AI11" s="444"/>
      <c r="AJ11" s="444"/>
      <c r="AK11" s="444"/>
      <c r="AL11" s="445"/>
      <c r="AM11" s="376"/>
      <c r="AO11" s="116" t="s">
        <v>69</v>
      </c>
      <c r="AP11" s="131" t="s">
        <v>60</v>
      </c>
      <c r="AQ11" s="131" t="s">
        <v>61</v>
      </c>
      <c r="AR11" s="130"/>
      <c r="AS11" s="341"/>
      <c r="AT11" s="340"/>
      <c r="AU11" s="224" t="str">
        <f>pump_type</f>
        <v>Select</v>
      </c>
      <c r="AV11" s="191" t="str">
        <f>IF(OR(pump_type="VS1",pump_type="VS2",pump_type="VS3",pump_type="VS4",pump_type="VS5"),AW11,AX11)</f>
        <v>Performance test NSPHA limited to 110% site NPSHA :</v>
      </c>
      <c r="AW11" s="191" t="s">
        <v>600</v>
      </c>
      <c r="AX11" s="191" t="s">
        <v>661</v>
      </c>
      <c r="AY11" s="40"/>
      <c r="AZ11" s="40"/>
    </row>
    <row r="12" spans="1:52" ht="13.65" customHeight="1" x14ac:dyDescent="0.25">
      <c r="A12" s="46">
        <f>ROW()</f>
        <v>12</v>
      </c>
      <c r="B12" s="651" t="str">
        <f>IF(AV11=AW11,"","8.3.4.3.1")</f>
        <v>8.3.4.3.1</v>
      </c>
      <c r="C12" s="652"/>
      <c r="D12" s="652"/>
      <c r="E12" s="685"/>
      <c r="F12" s="574" t="str">
        <f>AV12</f>
        <v>NPSH :</v>
      </c>
      <c r="G12" s="575"/>
      <c r="H12" s="575"/>
      <c r="I12" s="575"/>
      <c r="J12" s="575"/>
      <c r="K12" s="575"/>
      <c r="L12" s="575"/>
      <c r="M12" s="575"/>
      <c r="N12" s="575"/>
      <c r="O12" s="575"/>
      <c r="P12" s="575"/>
      <c r="Q12" s="575"/>
      <c r="R12" s="575"/>
      <c r="S12" s="575"/>
      <c r="T12" s="575"/>
      <c r="U12" s="441" t="s">
        <v>69</v>
      </c>
      <c r="V12" s="441"/>
      <c r="W12" s="441"/>
      <c r="X12" s="441"/>
      <c r="Y12" s="441"/>
      <c r="Z12" s="441"/>
      <c r="AA12" s="441"/>
      <c r="AB12" s="441"/>
      <c r="AC12" s="441"/>
      <c r="AD12" s="442"/>
      <c r="AE12" s="443"/>
      <c r="AF12" s="444"/>
      <c r="AG12" s="444"/>
      <c r="AH12" s="444"/>
      <c r="AI12" s="444"/>
      <c r="AJ12" s="444"/>
      <c r="AK12" s="444"/>
      <c r="AL12" s="445"/>
      <c r="AM12" s="376"/>
      <c r="AO12" s="103" t="s">
        <v>69</v>
      </c>
      <c r="AP12" s="124" t="s">
        <v>60</v>
      </c>
      <c r="AQ12" s="124" t="s">
        <v>660</v>
      </c>
      <c r="AR12" s="124" t="s">
        <v>267</v>
      </c>
      <c r="AS12" s="123"/>
      <c r="AT12" s="340"/>
      <c r="AU12" s="225"/>
      <c r="AV12" s="191" t="str">
        <f>IF(OR(pump_type="VS1",pump_type="VS2",pump_type="VS3",pump_type="VS4",pump_type="VS5"),AW12,AX12)</f>
        <v>NPSH :</v>
      </c>
      <c r="AW12" s="40" t="s">
        <v>665</v>
      </c>
      <c r="AX12" s="40" t="s">
        <v>666</v>
      </c>
      <c r="AY12" s="40"/>
      <c r="AZ12" s="40"/>
    </row>
    <row r="13" spans="1:52" ht="13.65" customHeight="1" x14ac:dyDescent="0.25">
      <c r="A13" s="46">
        <f>ROW()</f>
        <v>13</v>
      </c>
      <c r="B13" s="565"/>
      <c r="C13" s="566"/>
      <c r="D13" s="566"/>
      <c r="E13" s="567"/>
      <c r="F13" s="574" t="str">
        <f>IF(U12="Not required","",AV13)</f>
        <v>Test type required :</v>
      </c>
      <c r="G13" s="575"/>
      <c r="H13" s="575"/>
      <c r="I13" s="575"/>
      <c r="J13" s="575"/>
      <c r="K13" s="575"/>
      <c r="L13" s="575"/>
      <c r="M13" s="575"/>
      <c r="N13" s="575"/>
      <c r="O13" s="575"/>
      <c r="P13" s="575"/>
      <c r="Q13" s="575"/>
      <c r="R13" s="575"/>
      <c r="S13" s="575"/>
      <c r="T13" s="575"/>
      <c r="U13" s="441" t="str">
        <f>IF(F13="","","Select")</f>
        <v>Select</v>
      </c>
      <c r="V13" s="441"/>
      <c r="W13" s="441"/>
      <c r="X13" s="441"/>
      <c r="Y13" s="441"/>
      <c r="Z13" s="441"/>
      <c r="AA13" s="441"/>
      <c r="AB13" s="441"/>
      <c r="AC13" s="441"/>
      <c r="AD13" s="442"/>
      <c r="AE13" s="443"/>
      <c r="AF13" s="444"/>
      <c r="AG13" s="444"/>
      <c r="AH13" s="444"/>
      <c r="AI13" s="444"/>
      <c r="AJ13" s="444"/>
      <c r="AK13" s="444"/>
      <c r="AL13" s="445"/>
      <c r="AM13" s="376"/>
      <c r="AO13" s="103" t="s">
        <v>69</v>
      </c>
      <c r="AP13" s="185" t="str">
        <f>IF(OR(pump_type="VS1",pump_type="VS2",pump_type="VS3",pump_type="VS4",pump_type="VS5"),"",AX13)</f>
        <v>Valve suppression</v>
      </c>
      <c r="AQ13" s="185" t="str">
        <f>IF(OR(AU11="VS1",AU11="VS2",AU11="VS3",AU11="VS4",AU11="VS5"),"",AY13)</f>
        <v>Vacuum loop</v>
      </c>
      <c r="AR13" s="209"/>
      <c r="AS13" s="130"/>
      <c r="AT13" s="216"/>
      <c r="AU13" s="225"/>
      <c r="AV13" s="191" t="str">
        <f>IF(OR(pump_type="VS1",pump_type="VS2",pump_type="VS3",pump_type="VS4",pump_type="VS5"),"",AW13)</f>
        <v>Test type required :</v>
      </c>
      <c r="AW13" s="40" t="s">
        <v>667</v>
      </c>
      <c r="AX13" s="226" t="s">
        <v>397</v>
      </c>
      <c r="AY13" s="226" t="s">
        <v>398</v>
      </c>
      <c r="AZ13" s="40"/>
    </row>
    <row r="14" spans="1:52" ht="13.65" customHeight="1" x14ac:dyDescent="0.25">
      <c r="A14" s="46">
        <f>ROW()</f>
        <v>14</v>
      </c>
      <c r="B14" s="565"/>
      <c r="C14" s="566"/>
      <c r="D14" s="566"/>
      <c r="E14" s="567"/>
      <c r="F14" s="574" t="str">
        <f>IF(U12="Not required","",AV14)</f>
        <v>NPSH test head drop :</v>
      </c>
      <c r="G14" s="575"/>
      <c r="H14" s="575"/>
      <c r="I14" s="575"/>
      <c r="J14" s="575"/>
      <c r="K14" s="575"/>
      <c r="L14" s="575"/>
      <c r="M14" s="575"/>
      <c r="N14" s="575"/>
      <c r="O14" s="575"/>
      <c r="P14" s="575"/>
      <c r="Q14" s="575"/>
      <c r="R14" s="575"/>
      <c r="S14" s="575"/>
      <c r="T14" s="575"/>
      <c r="U14" s="441" t="str">
        <f>IF(F14="","","3 %")</f>
        <v>3 %</v>
      </c>
      <c r="V14" s="441"/>
      <c r="W14" s="441"/>
      <c r="X14" s="441"/>
      <c r="Y14" s="441"/>
      <c r="Z14" s="441"/>
      <c r="AA14" s="441"/>
      <c r="AB14" s="441"/>
      <c r="AC14" s="441"/>
      <c r="AD14" s="442"/>
      <c r="AE14" s="443"/>
      <c r="AF14" s="444"/>
      <c r="AG14" s="444"/>
      <c r="AH14" s="444"/>
      <c r="AI14" s="444"/>
      <c r="AJ14" s="444"/>
      <c r="AK14" s="444"/>
      <c r="AL14" s="445"/>
      <c r="AM14" s="376"/>
      <c r="AO14" s="298" t="s">
        <v>69</v>
      </c>
      <c r="AP14" s="343" t="str">
        <f>IF(OR(pump_type="VS1",pump_type="VS2",pump_type="VS3",pump_type="VS4",pump_type="VS5"),"",AX14)</f>
        <v>3 %</v>
      </c>
      <c r="AQ14" s="344" t="str">
        <f>IF(OR(pump_type="VS1",pump_type="VS2",pump_type="VS3",pump_type="VS4",pump_type="VS5"),"",AY14)</f>
        <v>1 %</v>
      </c>
      <c r="AR14" s="185" t="str">
        <f>IF(OR(pump_type="VS1",pump_type="VS2",pump_type="VS3",pump_type="VS4",pump_type="VS5"),"",AZ14)</f>
        <v>Other</v>
      </c>
      <c r="AS14" s="130"/>
      <c r="AT14" s="216"/>
      <c r="AU14" s="225"/>
      <c r="AV14" s="191" t="str">
        <f>IF(OR(pump_type="VS1",pump_type="VS2",pump_type="VS3",pump_type="VS4",pump_type="VS5"),"",AW14)</f>
        <v>NPSH test head drop :</v>
      </c>
      <c r="AW14" s="40" t="s">
        <v>921</v>
      </c>
      <c r="AX14" s="322" t="s">
        <v>939</v>
      </c>
      <c r="AY14" s="322" t="s">
        <v>940</v>
      </c>
      <c r="AZ14" s="226" t="s">
        <v>73</v>
      </c>
    </row>
    <row r="15" spans="1:52" ht="13.65" customHeight="1" x14ac:dyDescent="0.25">
      <c r="A15" s="46">
        <f>ROW()</f>
        <v>15</v>
      </c>
      <c r="B15" s="565"/>
      <c r="C15" s="566"/>
      <c r="D15" s="566"/>
      <c r="E15" s="567"/>
      <c r="F15" s="574" t="str">
        <f>IF(U12="Not required","","Test acceptance criteria :")</f>
        <v>Test acceptance criteria :</v>
      </c>
      <c r="G15" s="575"/>
      <c r="H15" s="575"/>
      <c r="I15" s="575"/>
      <c r="J15" s="575"/>
      <c r="K15" s="575"/>
      <c r="L15" s="575"/>
      <c r="M15" s="575"/>
      <c r="N15" s="575"/>
      <c r="O15" s="575"/>
      <c r="P15" s="575"/>
      <c r="Q15" s="575"/>
      <c r="R15" s="575"/>
      <c r="S15" s="575"/>
      <c r="T15" s="575"/>
      <c r="U15" s="441" t="str">
        <f>IF(F15="","","Select")</f>
        <v>Select</v>
      </c>
      <c r="V15" s="441"/>
      <c r="W15" s="441"/>
      <c r="X15" s="441"/>
      <c r="Y15" s="441"/>
      <c r="Z15" s="441"/>
      <c r="AA15" s="441"/>
      <c r="AB15" s="441"/>
      <c r="AC15" s="441"/>
      <c r="AD15" s="442"/>
      <c r="AE15" s="443"/>
      <c r="AF15" s="444"/>
      <c r="AG15" s="444"/>
      <c r="AH15" s="444"/>
      <c r="AI15" s="444"/>
      <c r="AJ15" s="444"/>
      <c r="AK15" s="444"/>
      <c r="AL15" s="445"/>
      <c r="AM15" s="376"/>
      <c r="AO15" s="103" t="s">
        <v>69</v>
      </c>
      <c r="AP15" s="185" t="str">
        <f>IF(OR(pump_type="VS1",pump_type="VS2",pump_type="VS3",pump_type="VS4",pump_type="VS5"),AY15,AX15)</f>
        <v>Table 16</v>
      </c>
      <c r="AQ15" s="330" t="s">
        <v>73</v>
      </c>
      <c r="AR15" s="130"/>
      <c r="AS15" s="130"/>
      <c r="AT15" s="340"/>
      <c r="AU15" s="225"/>
      <c r="AV15" s="191"/>
      <c r="AW15" s="40"/>
      <c r="AX15" s="200" t="s">
        <v>399</v>
      </c>
      <c r="AY15" s="200" t="s">
        <v>669</v>
      </c>
      <c r="AZ15" s="215"/>
    </row>
    <row r="16" spans="1:52" ht="13.65" customHeight="1" x14ac:dyDescent="0.25">
      <c r="A16" s="46">
        <f>ROW()</f>
        <v>16</v>
      </c>
      <c r="B16" s="651" t="str">
        <f>IF(F16="","","8.3.4.3.2")</f>
        <v>8.3.4.3.2</v>
      </c>
      <c r="C16" s="652"/>
      <c r="D16" s="652"/>
      <c r="E16" s="685"/>
      <c r="F16" s="574" t="str">
        <f>IF(U12="Not required","",AV16)</f>
        <v>NPSH test for two or more stage pumps :</v>
      </c>
      <c r="G16" s="575"/>
      <c r="H16" s="575"/>
      <c r="I16" s="575"/>
      <c r="J16" s="575"/>
      <c r="K16" s="575"/>
      <c r="L16" s="575"/>
      <c r="M16" s="575"/>
      <c r="N16" s="575"/>
      <c r="O16" s="575"/>
      <c r="P16" s="575"/>
      <c r="Q16" s="575"/>
      <c r="R16" s="575"/>
      <c r="S16" s="575"/>
      <c r="T16" s="575"/>
      <c r="U16" s="441" t="str">
        <f>IF(F16="","",AO16)</f>
        <v>Select</v>
      </c>
      <c r="V16" s="441"/>
      <c r="W16" s="441"/>
      <c r="X16" s="441"/>
      <c r="Y16" s="441"/>
      <c r="Z16" s="441"/>
      <c r="AA16" s="441"/>
      <c r="AB16" s="441"/>
      <c r="AC16" s="441"/>
      <c r="AD16" s="442"/>
      <c r="AE16" s="443"/>
      <c r="AF16" s="444"/>
      <c r="AG16" s="444"/>
      <c r="AH16" s="444"/>
      <c r="AI16" s="444"/>
      <c r="AJ16" s="444"/>
      <c r="AK16" s="444"/>
      <c r="AL16" s="445"/>
      <c r="AM16" s="376"/>
      <c r="AO16" s="103" t="s">
        <v>69</v>
      </c>
      <c r="AP16" s="124" t="s">
        <v>662</v>
      </c>
      <c r="AQ16" s="349" t="s">
        <v>400</v>
      </c>
      <c r="AR16" s="124" t="s">
        <v>401</v>
      </c>
      <c r="AS16" s="130"/>
      <c r="AT16" s="340"/>
      <c r="AU16" s="225"/>
      <c r="AV16" s="191" t="str">
        <f>IF(OR(pump_type="VS1",pump_type="VS2",pump_type="VS3",pump_type="VS4",pump_type="VS5"),"",AW16)</f>
        <v>NPSH test for two or more stage pumps :</v>
      </c>
      <c r="AW16" s="40" t="s">
        <v>664</v>
      </c>
      <c r="AX16" s="40"/>
      <c r="AY16" s="40"/>
      <c r="AZ16" s="40"/>
    </row>
    <row r="17" spans="1:52" ht="13.65" customHeight="1" x14ac:dyDescent="0.25">
      <c r="A17" s="46">
        <f>ROW()</f>
        <v>17</v>
      </c>
      <c r="B17" s="651" t="str">
        <f>IF(F17="","","8.3.4.3.3")</f>
        <v>8.3.4.3.3</v>
      </c>
      <c r="C17" s="652"/>
      <c r="D17" s="652"/>
      <c r="E17" s="685"/>
      <c r="F17" s="574" t="str">
        <f>IF(U12="Not required","",AV17)</f>
        <v>NPSH testing to :</v>
      </c>
      <c r="G17" s="575"/>
      <c r="H17" s="575"/>
      <c r="I17" s="575"/>
      <c r="J17" s="575"/>
      <c r="K17" s="575"/>
      <c r="L17" s="575"/>
      <c r="M17" s="575"/>
      <c r="N17" s="575"/>
      <c r="O17" s="575"/>
      <c r="P17" s="575"/>
      <c r="Q17" s="575"/>
      <c r="R17" s="575"/>
      <c r="S17" s="575"/>
      <c r="T17" s="575"/>
      <c r="U17" s="441" t="str">
        <f>IF(F17="","","Select")</f>
        <v>Select</v>
      </c>
      <c r="V17" s="441"/>
      <c r="W17" s="441"/>
      <c r="X17" s="441"/>
      <c r="Y17" s="441"/>
      <c r="Z17" s="441"/>
      <c r="AA17" s="441"/>
      <c r="AB17" s="441"/>
      <c r="AC17" s="441"/>
      <c r="AD17" s="442"/>
      <c r="AE17" s="443"/>
      <c r="AF17" s="444"/>
      <c r="AG17" s="444"/>
      <c r="AH17" s="444"/>
      <c r="AI17" s="444"/>
      <c r="AJ17" s="444"/>
      <c r="AK17" s="444"/>
      <c r="AL17" s="445"/>
      <c r="AM17" s="376"/>
      <c r="AO17" s="150" t="s">
        <v>69</v>
      </c>
      <c r="AP17" s="132" t="s">
        <v>597</v>
      </c>
      <c r="AQ17" s="124" t="s">
        <v>402</v>
      </c>
      <c r="AR17" s="134"/>
      <c r="AS17" s="130"/>
      <c r="AT17" s="340"/>
      <c r="AU17" s="225"/>
      <c r="AV17" s="191" t="str">
        <f>IF(OR(pump_type="VS1",pump_type="VS2",pump_type="VS3",pump_type="VS4",pump_type="VS5"),"",AW17)</f>
        <v>NPSH testing to :</v>
      </c>
      <c r="AW17" s="73" t="s">
        <v>668</v>
      </c>
      <c r="AX17" s="73"/>
      <c r="AY17" s="73"/>
      <c r="AZ17" s="73"/>
    </row>
    <row r="18" spans="1:52" ht="13.65" customHeight="1" x14ac:dyDescent="0.25">
      <c r="A18" s="46">
        <f>ROW()</f>
        <v>18</v>
      </c>
      <c r="B18" s="565" t="s">
        <v>403</v>
      </c>
      <c r="C18" s="566"/>
      <c r="D18" s="566"/>
      <c r="E18" s="567"/>
      <c r="F18" s="446" t="s">
        <v>799</v>
      </c>
      <c r="G18" s="447"/>
      <c r="H18" s="447"/>
      <c r="I18" s="447"/>
      <c r="J18" s="447"/>
      <c r="K18" s="447"/>
      <c r="L18" s="447"/>
      <c r="M18" s="447"/>
      <c r="N18" s="447"/>
      <c r="O18" s="447"/>
      <c r="P18" s="447"/>
      <c r="Q18" s="447"/>
      <c r="R18" s="447"/>
      <c r="S18" s="441" t="s">
        <v>69</v>
      </c>
      <c r="T18" s="441"/>
      <c r="U18" s="441"/>
      <c r="V18" s="441"/>
      <c r="W18" s="441"/>
      <c r="X18" s="441"/>
      <c r="Y18" s="441"/>
      <c r="Z18" s="441"/>
      <c r="AA18" s="441"/>
      <c r="AB18" s="441"/>
      <c r="AC18" s="441"/>
      <c r="AD18" s="442"/>
      <c r="AE18" s="443"/>
      <c r="AF18" s="444"/>
      <c r="AG18" s="444"/>
      <c r="AH18" s="444"/>
      <c r="AI18" s="444"/>
      <c r="AJ18" s="444"/>
      <c r="AK18" s="444"/>
      <c r="AL18" s="445"/>
      <c r="AM18" s="376"/>
      <c r="AO18" s="110" t="s">
        <v>69</v>
      </c>
      <c r="AP18" s="124" t="s">
        <v>60</v>
      </c>
      <c r="AQ18" s="124" t="s">
        <v>980</v>
      </c>
      <c r="AR18" s="124" t="s">
        <v>61</v>
      </c>
      <c r="AS18" s="123"/>
      <c r="AT18" s="340"/>
      <c r="AU18" s="61"/>
    </row>
    <row r="19" spans="1:52" ht="13.65" customHeight="1" x14ac:dyDescent="0.25">
      <c r="A19" s="46">
        <f>ROW()</f>
        <v>19</v>
      </c>
      <c r="B19" s="565"/>
      <c r="C19" s="566"/>
      <c r="D19" s="566"/>
      <c r="E19" s="567"/>
      <c r="F19" s="446" t="s">
        <v>1087</v>
      </c>
      <c r="G19" s="447"/>
      <c r="H19" s="447"/>
      <c r="I19" s="447"/>
      <c r="J19" s="447"/>
      <c r="K19" s="447"/>
      <c r="L19" s="447"/>
      <c r="M19" s="447"/>
      <c r="N19" s="447"/>
      <c r="O19" s="447"/>
      <c r="P19" s="447"/>
      <c r="Q19" s="447"/>
      <c r="R19" s="447"/>
      <c r="S19" s="447"/>
      <c r="T19" s="447"/>
      <c r="U19" s="441" t="s">
        <v>429</v>
      </c>
      <c r="V19" s="441"/>
      <c r="W19" s="441"/>
      <c r="X19" s="441"/>
      <c r="Y19" s="441"/>
      <c r="Z19" s="441"/>
      <c r="AA19" s="441"/>
      <c r="AB19" s="481" t="s">
        <v>1088</v>
      </c>
      <c r="AC19" s="481"/>
      <c r="AD19" s="482"/>
      <c r="AE19" s="443"/>
      <c r="AF19" s="444"/>
      <c r="AG19" s="444"/>
      <c r="AH19" s="444"/>
      <c r="AI19" s="444"/>
      <c r="AJ19" s="444"/>
      <c r="AK19" s="444"/>
      <c r="AL19" s="445"/>
      <c r="AM19" s="376"/>
      <c r="AO19" s="134"/>
      <c r="AP19" s="334"/>
      <c r="AQ19" s="130"/>
      <c r="AR19" s="130"/>
      <c r="AS19" s="130"/>
      <c r="AT19" s="340"/>
      <c r="AU19" s="61"/>
    </row>
    <row r="20" spans="1:52" ht="13.65" customHeight="1" x14ac:dyDescent="0.25">
      <c r="A20" s="46">
        <f>ROW()</f>
        <v>20</v>
      </c>
      <c r="B20" s="565" t="s">
        <v>404</v>
      </c>
      <c r="C20" s="566"/>
      <c r="D20" s="566"/>
      <c r="E20" s="567"/>
      <c r="F20" s="446" t="s">
        <v>405</v>
      </c>
      <c r="G20" s="447"/>
      <c r="H20" s="447"/>
      <c r="I20" s="447"/>
      <c r="J20" s="447"/>
      <c r="K20" s="447"/>
      <c r="L20" s="447"/>
      <c r="M20" s="447"/>
      <c r="N20" s="447"/>
      <c r="O20" s="447"/>
      <c r="P20" s="447"/>
      <c r="Q20" s="447"/>
      <c r="R20" s="447"/>
      <c r="S20" s="447"/>
      <c r="T20" s="447"/>
      <c r="U20" s="441" t="s">
        <v>69</v>
      </c>
      <c r="V20" s="441"/>
      <c r="W20" s="441"/>
      <c r="X20" s="441"/>
      <c r="Y20" s="441"/>
      <c r="Z20" s="441"/>
      <c r="AA20" s="441"/>
      <c r="AB20" s="441"/>
      <c r="AC20" s="441"/>
      <c r="AD20" s="442"/>
      <c r="AE20" s="443"/>
      <c r="AF20" s="444"/>
      <c r="AG20" s="444"/>
      <c r="AH20" s="444"/>
      <c r="AI20" s="444"/>
      <c r="AJ20" s="444"/>
      <c r="AK20" s="444"/>
      <c r="AL20" s="445"/>
      <c r="AM20" s="376"/>
      <c r="AO20" s="128" t="s">
        <v>69</v>
      </c>
      <c r="AP20" s="330" t="s">
        <v>60</v>
      </c>
      <c r="AQ20" s="124" t="s">
        <v>61</v>
      </c>
      <c r="AR20" s="123"/>
      <c r="AS20" s="123"/>
      <c r="AT20" s="340"/>
      <c r="AU20" s="61"/>
    </row>
    <row r="21" spans="1:52" ht="13.65" customHeight="1" x14ac:dyDescent="0.25">
      <c r="A21" s="46">
        <f>ROW()</f>
        <v>21</v>
      </c>
      <c r="B21" s="565"/>
      <c r="C21" s="566"/>
      <c r="D21" s="566"/>
      <c r="E21" s="567"/>
      <c r="F21" s="539" t="s">
        <v>978</v>
      </c>
      <c r="G21" s="540"/>
      <c r="H21" s="540"/>
      <c r="I21" s="540"/>
      <c r="J21" s="540"/>
      <c r="K21" s="540"/>
      <c r="L21" s="540"/>
      <c r="M21" s="540"/>
      <c r="N21" s="540"/>
      <c r="O21" s="540"/>
      <c r="P21" s="540"/>
      <c r="Q21" s="540"/>
      <c r="R21" s="540"/>
      <c r="S21" s="540"/>
      <c r="T21" s="540"/>
      <c r="U21" s="540"/>
      <c r="V21" s="540"/>
      <c r="W21" s="540"/>
      <c r="X21" s="540"/>
      <c r="Y21" s="540"/>
      <c r="Z21" s="540"/>
      <c r="AA21" s="540"/>
      <c r="AB21" s="540"/>
      <c r="AC21" s="540"/>
      <c r="AD21" s="541"/>
      <c r="AE21" s="443"/>
      <c r="AF21" s="444"/>
      <c r="AG21" s="444"/>
      <c r="AH21" s="444"/>
      <c r="AI21" s="444"/>
      <c r="AJ21" s="444"/>
      <c r="AK21" s="444"/>
      <c r="AL21" s="445"/>
      <c r="AM21" s="376"/>
      <c r="AO21" s="321"/>
      <c r="AP21" s="329"/>
      <c r="AQ21" s="329"/>
      <c r="AR21" s="123"/>
      <c r="AS21" s="123"/>
      <c r="AT21" s="340"/>
      <c r="AU21" s="61"/>
    </row>
    <row r="22" spans="1:52" ht="13.65" customHeight="1" x14ac:dyDescent="0.25">
      <c r="A22" s="46">
        <f>ROW()</f>
        <v>22</v>
      </c>
      <c r="B22" s="565" t="s">
        <v>406</v>
      </c>
      <c r="C22" s="566"/>
      <c r="D22" s="566"/>
      <c r="E22" s="567"/>
      <c r="F22" s="446" t="s">
        <v>407</v>
      </c>
      <c r="G22" s="447"/>
      <c r="H22" s="447"/>
      <c r="I22" s="447"/>
      <c r="J22" s="447"/>
      <c r="K22" s="447"/>
      <c r="L22" s="447"/>
      <c r="M22" s="447"/>
      <c r="N22" s="447"/>
      <c r="O22" s="447"/>
      <c r="P22" s="447"/>
      <c r="Q22" s="447"/>
      <c r="R22" s="447"/>
      <c r="S22" s="447"/>
      <c r="T22" s="447"/>
      <c r="U22" s="441" t="s">
        <v>69</v>
      </c>
      <c r="V22" s="441"/>
      <c r="W22" s="441"/>
      <c r="X22" s="441"/>
      <c r="Y22" s="441"/>
      <c r="Z22" s="441"/>
      <c r="AA22" s="441"/>
      <c r="AB22" s="441"/>
      <c r="AC22" s="441"/>
      <c r="AD22" s="442"/>
      <c r="AE22" s="443"/>
      <c r="AF22" s="444"/>
      <c r="AG22" s="444"/>
      <c r="AH22" s="444"/>
      <c r="AI22" s="444"/>
      <c r="AJ22" s="444"/>
      <c r="AK22" s="444"/>
      <c r="AL22" s="445"/>
      <c r="AM22" s="376"/>
      <c r="AO22" s="128" t="s">
        <v>69</v>
      </c>
      <c r="AP22" s="330" t="s">
        <v>60</v>
      </c>
      <c r="AQ22" s="124" t="s">
        <v>61</v>
      </c>
      <c r="AR22" s="123"/>
      <c r="AS22" s="123"/>
      <c r="AT22" s="340"/>
      <c r="AU22" s="61"/>
    </row>
    <row r="23" spans="1:52" ht="13.65" customHeight="1" x14ac:dyDescent="0.25">
      <c r="A23" s="46">
        <f>ROW()</f>
        <v>23</v>
      </c>
      <c r="B23" s="565"/>
      <c r="C23" s="566"/>
      <c r="D23" s="566"/>
      <c r="E23" s="567"/>
      <c r="F23" s="446" t="s">
        <v>408</v>
      </c>
      <c r="G23" s="447"/>
      <c r="H23" s="447"/>
      <c r="I23" s="447"/>
      <c r="J23" s="447"/>
      <c r="K23" s="447"/>
      <c r="L23" s="447"/>
      <c r="M23" s="447"/>
      <c r="N23" s="447"/>
      <c r="O23" s="447"/>
      <c r="P23" s="447"/>
      <c r="Q23" s="447"/>
      <c r="R23" s="447"/>
      <c r="S23" s="447"/>
      <c r="T23" s="447"/>
      <c r="U23" s="441" t="s">
        <v>69</v>
      </c>
      <c r="V23" s="441"/>
      <c r="W23" s="441"/>
      <c r="X23" s="441"/>
      <c r="Y23" s="441"/>
      <c r="Z23" s="441"/>
      <c r="AA23" s="441"/>
      <c r="AB23" s="441"/>
      <c r="AC23" s="441"/>
      <c r="AD23" s="442"/>
      <c r="AE23" s="443"/>
      <c r="AF23" s="444"/>
      <c r="AG23" s="444"/>
      <c r="AH23" s="444"/>
      <c r="AI23" s="444"/>
      <c r="AJ23" s="444"/>
      <c r="AK23" s="444"/>
      <c r="AL23" s="445"/>
      <c r="AM23" s="376"/>
      <c r="AO23" s="128" t="s">
        <v>69</v>
      </c>
      <c r="AP23" s="330" t="s">
        <v>409</v>
      </c>
      <c r="AQ23" s="124" t="s">
        <v>464</v>
      </c>
      <c r="AR23" s="124" t="s">
        <v>663</v>
      </c>
      <c r="AS23" s="123"/>
      <c r="AT23" s="340"/>
      <c r="AU23" s="61"/>
    </row>
    <row r="24" spans="1:52" ht="13.65" customHeight="1" x14ac:dyDescent="0.25">
      <c r="A24" s="46">
        <f>ROW()</f>
        <v>24</v>
      </c>
      <c r="B24" s="565" t="s">
        <v>394</v>
      </c>
      <c r="C24" s="566"/>
      <c r="D24" s="566"/>
      <c r="E24" s="567"/>
      <c r="F24" s="446" t="s">
        <v>410</v>
      </c>
      <c r="G24" s="447"/>
      <c r="H24" s="447"/>
      <c r="I24" s="447"/>
      <c r="J24" s="447"/>
      <c r="K24" s="447"/>
      <c r="L24" s="447"/>
      <c r="M24" s="447"/>
      <c r="N24" s="447"/>
      <c r="O24" s="447"/>
      <c r="P24" s="447"/>
      <c r="Q24" s="447"/>
      <c r="R24" s="447"/>
      <c r="S24" s="447"/>
      <c r="T24" s="447"/>
      <c r="U24" s="441" t="s">
        <v>69</v>
      </c>
      <c r="V24" s="441"/>
      <c r="W24" s="441"/>
      <c r="X24" s="441"/>
      <c r="Y24" s="441"/>
      <c r="Z24" s="441"/>
      <c r="AA24" s="441"/>
      <c r="AB24" s="441"/>
      <c r="AC24" s="441"/>
      <c r="AD24" s="442"/>
      <c r="AE24" s="443"/>
      <c r="AF24" s="444"/>
      <c r="AG24" s="444"/>
      <c r="AH24" s="444"/>
      <c r="AI24" s="444"/>
      <c r="AJ24" s="444"/>
      <c r="AK24" s="444"/>
      <c r="AL24" s="445"/>
      <c r="AM24" s="376"/>
      <c r="AO24" s="128" t="s">
        <v>69</v>
      </c>
      <c r="AP24" s="330" t="s">
        <v>60</v>
      </c>
      <c r="AQ24" s="124" t="s">
        <v>61</v>
      </c>
      <c r="AR24" s="123"/>
      <c r="AS24" s="123"/>
      <c r="AT24" s="340"/>
      <c r="AU24" s="61"/>
    </row>
    <row r="25" spans="1:52" ht="13.65" customHeight="1" x14ac:dyDescent="0.25">
      <c r="A25" s="46">
        <f>ROW()</f>
        <v>25</v>
      </c>
      <c r="B25" s="565" t="s">
        <v>1083</v>
      </c>
      <c r="C25" s="566"/>
      <c r="D25" s="566"/>
      <c r="E25" s="567"/>
      <c r="F25" s="446" t="s">
        <v>1085</v>
      </c>
      <c r="G25" s="447"/>
      <c r="H25" s="447"/>
      <c r="I25" s="447"/>
      <c r="J25" s="447"/>
      <c r="K25" s="447"/>
      <c r="L25" s="447"/>
      <c r="M25" s="447"/>
      <c r="N25" s="447"/>
      <c r="O25" s="447"/>
      <c r="P25" s="447"/>
      <c r="Q25" s="447"/>
      <c r="R25" s="447"/>
      <c r="S25" s="447"/>
      <c r="T25" s="447"/>
      <c r="U25" s="441" t="s">
        <v>69</v>
      </c>
      <c r="V25" s="441"/>
      <c r="W25" s="441"/>
      <c r="X25" s="441"/>
      <c r="Y25" s="441"/>
      <c r="Z25" s="441"/>
      <c r="AA25" s="441"/>
      <c r="AB25" s="441"/>
      <c r="AC25" s="441"/>
      <c r="AD25" s="442"/>
      <c r="AE25" s="443"/>
      <c r="AF25" s="444"/>
      <c r="AG25" s="444"/>
      <c r="AH25" s="444"/>
      <c r="AI25" s="444"/>
      <c r="AJ25" s="444"/>
      <c r="AK25" s="444"/>
      <c r="AL25" s="445"/>
      <c r="AM25" s="376"/>
      <c r="AO25" s="128" t="s">
        <v>69</v>
      </c>
      <c r="AP25" s="330" t="s">
        <v>60</v>
      </c>
      <c r="AQ25" s="124" t="s">
        <v>61</v>
      </c>
      <c r="AR25" s="123"/>
      <c r="AS25" s="123"/>
      <c r="AT25" s="340"/>
      <c r="AU25" s="61"/>
    </row>
    <row r="26" spans="1:52" ht="13.65" customHeight="1" x14ac:dyDescent="0.25">
      <c r="A26" s="46">
        <f>ROW()</f>
        <v>26</v>
      </c>
      <c r="B26" s="565" t="s">
        <v>1084</v>
      </c>
      <c r="C26" s="566"/>
      <c r="D26" s="566"/>
      <c r="E26" s="567"/>
      <c r="F26" s="446" t="s">
        <v>1086</v>
      </c>
      <c r="G26" s="447"/>
      <c r="H26" s="447"/>
      <c r="I26" s="447"/>
      <c r="J26" s="447"/>
      <c r="K26" s="447"/>
      <c r="L26" s="447"/>
      <c r="M26" s="447"/>
      <c r="N26" s="447"/>
      <c r="O26" s="447"/>
      <c r="P26" s="447"/>
      <c r="Q26" s="447"/>
      <c r="R26" s="447"/>
      <c r="S26" s="447"/>
      <c r="T26" s="447"/>
      <c r="U26" s="441" t="s">
        <v>69</v>
      </c>
      <c r="V26" s="441"/>
      <c r="W26" s="441"/>
      <c r="X26" s="441"/>
      <c r="Y26" s="441"/>
      <c r="Z26" s="441"/>
      <c r="AA26" s="441"/>
      <c r="AB26" s="441"/>
      <c r="AC26" s="441"/>
      <c r="AD26" s="442"/>
      <c r="AE26" s="443"/>
      <c r="AF26" s="444"/>
      <c r="AG26" s="444"/>
      <c r="AH26" s="444"/>
      <c r="AI26" s="444"/>
      <c r="AJ26" s="444"/>
      <c r="AK26" s="444"/>
      <c r="AL26" s="445"/>
      <c r="AM26" s="376"/>
      <c r="AO26" s="128" t="s">
        <v>69</v>
      </c>
      <c r="AP26" s="330" t="s">
        <v>60</v>
      </c>
      <c r="AQ26" s="124" t="s">
        <v>61</v>
      </c>
      <c r="AR26" s="123"/>
      <c r="AS26" s="123"/>
      <c r="AT26" s="340"/>
      <c r="AU26" s="61"/>
    </row>
    <row r="27" spans="1:52" ht="13.65" customHeight="1" x14ac:dyDescent="0.25">
      <c r="A27" s="46">
        <f>ROW()</f>
        <v>27</v>
      </c>
      <c r="B27" s="565" t="s">
        <v>411</v>
      </c>
      <c r="C27" s="566"/>
      <c r="D27" s="566"/>
      <c r="E27" s="567"/>
      <c r="F27" s="446" t="s">
        <v>800</v>
      </c>
      <c r="G27" s="447"/>
      <c r="H27" s="447"/>
      <c r="I27" s="447"/>
      <c r="J27" s="447"/>
      <c r="K27" s="447"/>
      <c r="L27" s="447"/>
      <c r="M27" s="447"/>
      <c r="N27" s="447"/>
      <c r="O27" s="447"/>
      <c r="P27" s="447"/>
      <c r="Q27" s="447"/>
      <c r="R27" s="447"/>
      <c r="S27" s="447"/>
      <c r="T27" s="447"/>
      <c r="U27" s="441" t="s">
        <v>69</v>
      </c>
      <c r="V27" s="441"/>
      <c r="W27" s="441"/>
      <c r="X27" s="441"/>
      <c r="Y27" s="441"/>
      <c r="Z27" s="441"/>
      <c r="AA27" s="441"/>
      <c r="AB27" s="441"/>
      <c r="AC27" s="441"/>
      <c r="AD27" s="442"/>
      <c r="AE27" s="443"/>
      <c r="AF27" s="444"/>
      <c r="AG27" s="444"/>
      <c r="AH27" s="444"/>
      <c r="AI27" s="444"/>
      <c r="AJ27" s="444"/>
      <c r="AK27" s="444"/>
      <c r="AL27" s="445"/>
      <c r="AM27" s="376"/>
      <c r="AO27" s="128" t="s">
        <v>69</v>
      </c>
      <c r="AP27" s="330" t="s">
        <v>60</v>
      </c>
      <c r="AQ27" s="124" t="s">
        <v>61</v>
      </c>
      <c r="AR27" s="123"/>
      <c r="AS27" s="123"/>
      <c r="AT27" s="340"/>
      <c r="AU27" s="61"/>
    </row>
    <row r="28" spans="1:52" ht="13.65" customHeight="1" x14ac:dyDescent="0.25">
      <c r="A28" s="46">
        <f>ROW()</f>
        <v>28</v>
      </c>
      <c r="B28" s="565"/>
      <c r="C28" s="566"/>
      <c r="D28" s="566"/>
      <c r="E28" s="567"/>
      <c r="F28" s="544" t="s">
        <v>1081</v>
      </c>
      <c r="G28" s="545"/>
      <c r="H28" s="545"/>
      <c r="I28" s="545"/>
      <c r="J28" s="545"/>
      <c r="K28" s="545"/>
      <c r="L28" s="545"/>
      <c r="M28" s="545"/>
      <c r="N28" s="545"/>
      <c r="O28" s="545"/>
      <c r="P28" s="545"/>
      <c r="Q28" s="545"/>
      <c r="R28" s="545"/>
      <c r="S28" s="545"/>
      <c r="T28" s="545"/>
      <c r="U28" s="441" t="s">
        <v>429</v>
      </c>
      <c r="V28" s="441"/>
      <c r="W28" s="441"/>
      <c r="X28" s="441"/>
      <c r="Y28" s="441"/>
      <c r="Z28" s="441"/>
      <c r="AA28" s="441"/>
      <c r="AB28" s="441"/>
      <c r="AC28" s="441"/>
      <c r="AD28" s="442"/>
      <c r="AE28" s="443"/>
      <c r="AF28" s="444"/>
      <c r="AG28" s="444"/>
      <c r="AH28" s="444"/>
      <c r="AI28" s="444"/>
      <c r="AJ28" s="444"/>
      <c r="AK28" s="444"/>
      <c r="AL28" s="445"/>
      <c r="AM28" s="376"/>
      <c r="AO28" s="95"/>
      <c r="AP28" s="334"/>
      <c r="AQ28" s="130"/>
      <c r="AR28" s="130"/>
      <c r="AS28" s="130"/>
      <c r="AT28" s="340"/>
      <c r="AU28" s="61"/>
    </row>
    <row r="29" spans="1:52" ht="13.65" customHeight="1" x14ac:dyDescent="0.25">
      <c r="A29" s="46">
        <f>ROW()</f>
        <v>29</v>
      </c>
      <c r="B29" s="565"/>
      <c r="C29" s="566"/>
      <c r="D29" s="566"/>
      <c r="E29" s="567"/>
      <c r="F29" s="605"/>
      <c r="G29" s="606"/>
      <c r="H29" s="606"/>
      <c r="I29" s="606"/>
      <c r="J29" s="606"/>
      <c r="K29" s="606"/>
      <c r="L29" s="606"/>
      <c r="M29" s="606"/>
      <c r="N29" s="606"/>
      <c r="O29" s="606"/>
      <c r="P29" s="606"/>
      <c r="Q29" s="606"/>
      <c r="R29" s="606"/>
      <c r="S29" s="606"/>
      <c r="T29" s="606"/>
      <c r="U29" s="441" t="s">
        <v>429</v>
      </c>
      <c r="V29" s="441"/>
      <c r="W29" s="441"/>
      <c r="X29" s="441"/>
      <c r="Y29" s="441"/>
      <c r="Z29" s="441"/>
      <c r="AA29" s="441"/>
      <c r="AB29" s="441"/>
      <c r="AC29" s="441"/>
      <c r="AD29" s="442"/>
      <c r="AE29" s="443"/>
      <c r="AF29" s="444"/>
      <c r="AG29" s="444"/>
      <c r="AH29" s="444"/>
      <c r="AI29" s="444"/>
      <c r="AJ29" s="444"/>
      <c r="AK29" s="444"/>
      <c r="AL29" s="445"/>
      <c r="AM29" s="376"/>
      <c r="AO29" s="95"/>
      <c r="AP29" s="334"/>
      <c r="AQ29" s="130"/>
      <c r="AR29" s="130"/>
      <c r="AS29" s="130"/>
      <c r="AT29" s="340"/>
      <c r="AU29" s="61"/>
    </row>
    <row r="30" spans="1:52" ht="13.65" customHeight="1" x14ac:dyDescent="0.25">
      <c r="A30" s="46">
        <f>ROW()</f>
        <v>30</v>
      </c>
      <c r="B30" s="565"/>
      <c r="C30" s="566"/>
      <c r="D30" s="566"/>
      <c r="E30" s="567"/>
      <c r="F30" s="446" t="s">
        <v>1082</v>
      </c>
      <c r="G30" s="447"/>
      <c r="H30" s="447"/>
      <c r="I30" s="447"/>
      <c r="J30" s="447"/>
      <c r="K30" s="447"/>
      <c r="L30" s="447"/>
      <c r="M30" s="447"/>
      <c r="N30" s="447"/>
      <c r="O30" s="447"/>
      <c r="P30" s="447"/>
      <c r="Q30" s="447"/>
      <c r="R30" s="447"/>
      <c r="S30" s="447"/>
      <c r="T30" s="447"/>
      <c r="U30" s="441" t="s">
        <v>69</v>
      </c>
      <c r="V30" s="441"/>
      <c r="W30" s="441"/>
      <c r="X30" s="441"/>
      <c r="Y30" s="441"/>
      <c r="Z30" s="441"/>
      <c r="AA30" s="441"/>
      <c r="AB30" s="441"/>
      <c r="AC30" s="441"/>
      <c r="AD30" s="442"/>
      <c r="AE30" s="443"/>
      <c r="AF30" s="444"/>
      <c r="AG30" s="444"/>
      <c r="AH30" s="444"/>
      <c r="AI30" s="444"/>
      <c r="AJ30" s="444"/>
      <c r="AK30" s="444"/>
      <c r="AL30" s="445"/>
      <c r="AM30" s="376"/>
      <c r="AO30" s="110" t="s">
        <v>69</v>
      </c>
      <c r="AP30" s="124" t="s">
        <v>409</v>
      </c>
      <c r="AQ30" s="124" t="s">
        <v>464</v>
      </c>
      <c r="AR30" s="130"/>
      <c r="AS30" s="130"/>
      <c r="AT30" s="340"/>
      <c r="AU30" s="61"/>
    </row>
    <row r="31" spans="1:52" ht="13.65" customHeight="1" x14ac:dyDescent="0.25">
      <c r="A31" s="46">
        <f>ROW()</f>
        <v>31</v>
      </c>
      <c r="B31" s="565" t="s">
        <v>412</v>
      </c>
      <c r="C31" s="566"/>
      <c r="D31" s="566"/>
      <c r="E31" s="567"/>
      <c r="F31" s="446" t="s">
        <v>801</v>
      </c>
      <c r="G31" s="447"/>
      <c r="H31" s="447"/>
      <c r="I31" s="447"/>
      <c r="J31" s="447"/>
      <c r="K31" s="447"/>
      <c r="L31" s="447"/>
      <c r="M31" s="447"/>
      <c r="N31" s="447"/>
      <c r="O31" s="447"/>
      <c r="P31" s="447"/>
      <c r="Q31" s="447"/>
      <c r="R31" s="447"/>
      <c r="S31" s="447"/>
      <c r="T31" s="447"/>
      <c r="U31" s="441" t="s">
        <v>69</v>
      </c>
      <c r="V31" s="441"/>
      <c r="W31" s="441"/>
      <c r="X31" s="441"/>
      <c r="Y31" s="441"/>
      <c r="Z31" s="441"/>
      <c r="AA31" s="441"/>
      <c r="AB31" s="441"/>
      <c r="AC31" s="441"/>
      <c r="AD31" s="442"/>
      <c r="AE31" s="443"/>
      <c r="AF31" s="444"/>
      <c r="AG31" s="444"/>
      <c r="AH31" s="444"/>
      <c r="AI31" s="444"/>
      <c r="AJ31" s="444"/>
      <c r="AK31" s="444"/>
      <c r="AL31" s="445"/>
      <c r="AM31" s="376"/>
      <c r="AO31" s="110" t="s">
        <v>69</v>
      </c>
      <c r="AP31" s="124" t="s">
        <v>413</v>
      </c>
      <c r="AQ31" s="124" t="s">
        <v>414</v>
      </c>
      <c r="AR31" s="130"/>
      <c r="AS31" s="130"/>
      <c r="AT31" s="340"/>
      <c r="AU31" s="61"/>
    </row>
    <row r="32" spans="1:52" ht="13.65" customHeight="1" x14ac:dyDescent="0.25">
      <c r="A32" s="46">
        <f>ROW()</f>
        <v>32</v>
      </c>
      <c r="B32" s="167"/>
      <c r="C32" s="168"/>
      <c r="D32" s="168"/>
      <c r="E32" s="169"/>
      <c r="F32" s="446" t="s">
        <v>596</v>
      </c>
      <c r="G32" s="447"/>
      <c r="H32" s="447"/>
      <c r="I32" s="447"/>
      <c r="J32" s="447"/>
      <c r="K32" s="447"/>
      <c r="L32" s="447"/>
      <c r="M32" s="447"/>
      <c r="N32" s="447"/>
      <c r="O32" s="447"/>
      <c r="P32" s="447"/>
      <c r="Q32" s="447"/>
      <c r="R32" s="447"/>
      <c r="S32" s="447"/>
      <c r="T32" s="447"/>
      <c r="U32" s="441" t="s">
        <v>429</v>
      </c>
      <c r="V32" s="441"/>
      <c r="W32" s="441"/>
      <c r="X32" s="441"/>
      <c r="Y32" s="441"/>
      <c r="Z32" s="441"/>
      <c r="AA32" s="441"/>
      <c r="AB32" s="441"/>
      <c r="AC32" s="441"/>
      <c r="AD32" s="442"/>
      <c r="AE32" s="443"/>
      <c r="AF32" s="444"/>
      <c r="AG32" s="444"/>
      <c r="AH32" s="444"/>
      <c r="AI32" s="444"/>
      <c r="AJ32" s="444"/>
      <c r="AK32" s="444"/>
      <c r="AL32" s="445"/>
      <c r="AM32" s="376"/>
      <c r="AO32" s="108"/>
      <c r="AP32" s="334"/>
      <c r="AQ32" s="334"/>
      <c r="AR32" s="123"/>
      <c r="AS32" s="123"/>
      <c r="AT32" s="340"/>
      <c r="AU32" s="61"/>
    </row>
    <row r="33" spans="1:47" ht="13.65" customHeight="1" x14ac:dyDescent="0.25">
      <c r="A33" s="46">
        <f>ROW()</f>
        <v>33</v>
      </c>
      <c r="B33" s="565" t="s">
        <v>415</v>
      </c>
      <c r="C33" s="566"/>
      <c r="D33" s="566"/>
      <c r="E33" s="567"/>
      <c r="F33" s="446" t="s">
        <v>802</v>
      </c>
      <c r="G33" s="447"/>
      <c r="H33" s="447"/>
      <c r="I33" s="447"/>
      <c r="J33" s="447"/>
      <c r="K33" s="447"/>
      <c r="L33" s="447"/>
      <c r="M33" s="447"/>
      <c r="N33" s="447"/>
      <c r="O33" s="447"/>
      <c r="P33" s="447"/>
      <c r="Q33" s="447"/>
      <c r="R33" s="447"/>
      <c r="S33" s="447"/>
      <c r="T33" s="447"/>
      <c r="U33" s="441" t="s">
        <v>69</v>
      </c>
      <c r="V33" s="441"/>
      <c r="W33" s="441"/>
      <c r="X33" s="441"/>
      <c r="Y33" s="441"/>
      <c r="Z33" s="441"/>
      <c r="AA33" s="441"/>
      <c r="AB33" s="441"/>
      <c r="AC33" s="441"/>
      <c r="AD33" s="442"/>
      <c r="AE33" s="443"/>
      <c r="AF33" s="444"/>
      <c r="AG33" s="444"/>
      <c r="AH33" s="444"/>
      <c r="AI33" s="444"/>
      <c r="AJ33" s="444"/>
      <c r="AK33" s="444"/>
      <c r="AL33" s="445"/>
      <c r="AM33" s="376"/>
      <c r="AO33" s="110" t="s">
        <v>69</v>
      </c>
      <c r="AP33" s="124" t="s">
        <v>60</v>
      </c>
      <c r="AQ33" s="124" t="s">
        <v>61</v>
      </c>
      <c r="AR33" s="266"/>
      <c r="AS33" s="130"/>
      <c r="AT33" s="340"/>
      <c r="AU33" s="61"/>
    </row>
    <row r="34" spans="1:47" ht="13.65" customHeight="1" x14ac:dyDescent="0.25">
      <c r="A34" s="46">
        <f>ROW()</f>
        <v>34</v>
      </c>
      <c r="B34" s="619"/>
      <c r="C34" s="620"/>
      <c r="D34" s="620"/>
      <c r="E34" s="620"/>
      <c r="F34" s="465" t="s">
        <v>691</v>
      </c>
      <c r="G34" s="465"/>
      <c r="H34" s="465"/>
      <c r="I34" s="465"/>
      <c r="J34" s="465"/>
      <c r="K34" s="465"/>
      <c r="L34" s="465"/>
      <c r="M34" s="465"/>
      <c r="N34" s="465"/>
      <c r="O34" s="465"/>
      <c r="P34" s="465"/>
      <c r="Q34" s="465"/>
      <c r="R34" s="465"/>
      <c r="S34" s="465"/>
      <c r="T34" s="465"/>
      <c r="U34" s="465"/>
      <c r="V34" s="465"/>
      <c r="W34" s="465"/>
      <c r="X34" s="465"/>
      <c r="Y34" s="465"/>
      <c r="Z34" s="465"/>
      <c r="AA34" s="465"/>
      <c r="AB34" s="465"/>
      <c r="AC34" s="465"/>
      <c r="AD34" s="465"/>
      <c r="AE34" s="464"/>
      <c r="AF34" s="464"/>
      <c r="AG34" s="464"/>
      <c r="AH34" s="464"/>
      <c r="AI34" s="464"/>
      <c r="AJ34" s="464"/>
      <c r="AK34" s="464"/>
      <c r="AL34" s="529"/>
      <c r="AM34" s="376"/>
      <c r="AO34" s="152"/>
      <c r="AP34" s="123"/>
      <c r="AQ34" s="130"/>
      <c r="AR34" s="130"/>
      <c r="AS34" s="130"/>
      <c r="AT34" s="130"/>
    </row>
    <row r="35" spans="1:47" ht="13.65" customHeight="1" x14ac:dyDescent="0.25">
      <c r="A35" s="46">
        <f>ROW()</f>
        <v>35</v>
      </c>
      <c r="B35" s="565" t="s">
        <v>416</v>
      </c>
      <c r="C35" s="566"/>
      <c r="D35" s="566"/>
      <c r="E35" s="567"/>
      <c r="F35" s="446" t="s">
        <v>803</v>
      </c>
      <c r="G35" s="447"/>
      <c r="H35" s="447"/>
      <c r="I35" s="447"/>
      <c r="J35" s="447"/>
      <c r="K35" s="447"/>
      <c r="L35" s="447"/>
      <c r="M35" s="447"/>
      <c r="N35" s="447"/>
      <c r="O35" s="447"/>
      <c r="P35" s="447"/>
      <c r="Q35" s="447"/>
      <c r="R35" s="447"/>
      <c r="S35" s="447"/>
      <c r="T35" s="447"/>
      <c r="U35" s="441" t="s">
        <v>69</v>
      </c>
      <c r="V35" s="441"/>
      <c r="W35" s="441"/>
      <c r="X35" s="441"/>
      <c r="Y35" s="441"/>
      <c r="Z35" s="441"/>
      <c r="AA35" s="441"/>
      <c r="AB35" s="441"/>
      <c r="AC35" s="441"/>
      <c r="AD35" s="442"/>
      <c r="AE35" s="443"/>
      <c r="AF35" s="444"/>
      <c r="AG35" s="444"/>
      <c r="AH35" s="444"/>
      <c r="AI35" s="444"/>
      <c r="AJ35" s="444"/>
      <c r="AK35" s="444"/>
      <c r="AL35" s="445"/>
      <c r="AM35" s="376"/>
      <c r="AO35" s="116" t="s">
        <v>69</v>
      </c>
      <c r="AP35" s="124" t="s">
        <v>60</v>
      </c>
      <c r="AQ35" s="124" t="s">
        <v>61</v>
      </c>
      <c r="AR35" s="266"/>
      <c r="AS35" s="130"/>
      <c r="AT35" s="130"/>
    </row>
    <row r="36" spans="1:47" ht="13.65" customHeight="1" x14ac:dyDescent="0.25">
      <c r="A36" s="46">
        <f>ROW()</f>
        <v>36</v>
      </c>
      <c r="B36" s="565" t="s">
        <v>416</v>
      </c>
      <c r="C36" s="566"/>
      <c r="D36" s="566"/>
      <c r="E36" s="567"/>
      <c r="F36" s="446" t="s">
        <v>1080</v>
      </c>
      <c r="G36" s="447"/>
      <c r="H36" s="447"/>
      <c r="I36" s="447"/>
      <c r="J36" s="447"/>
      <c r="K36" s="447"/>
      <c r="L36" s="447"/>
      <c r="M36" s="447"/>
      <c r="N36" s="447"/>
      <c r="O36" s="447"/>
      <c r="P36" s="447"/>
      <c r="Q36" s="447"/>
      <c r="R36" s="447"/>
      <c r="S36" s="447"/>
      <c r="T36" s="447"/>
      <c r="U36" s="441" t="s">
        <v>69</v>
      </c>
      <c r="V36" s="441"/>
      <c r="W36" s="441"/>
      <c r="X36" s="441"/>
      <c r="Y36" s="441"/>
      <c r="Z36" s="441"/>
      <c r="AA36" s="441"/>
      <c r="AB36" s="441"/>
      <c r="AC36" s="441"/>
      <c r="AD36" s="442"/>
      <c r="AE36" s="443"/>
      <c r="AF36" s="444"/>
      <c r="AG36" s="444"/>
      <c r="AH36" s="444"/>
      <c r="AI36" s="444"/>
      <c r="AJ36" s="444"/>
      <c r="AK36" s="444"/>
      <c r="AL36" s="445"/>
      <c r="AM36" s="376"/>
      <c r="AO36" s="116" t="s">
        <v>69</v>
      </c>
      <c r="AP36" s="131" t="s">
        <v>55</v>
      </c>
      <c r="AQ36" s="131" t="s">
        <v>62</v>
      </c>
      <c r="AR36" s="123"/>
      <c r="AS36" s="130"/>
      <c r="AT36" s="130"/>
    </row>
    <row r="37" spans="1:47" ht="13.65" customHeight="1" x14ac:dyDescent="0.25">
      <c r="A37" s="46">
        <f>ROW()</f>
        <v>37</v>
      </c>
      <c r="B37" s="616" t="s">
        <v>466</v>
      </c>
      <c r="C37" s="617"/>
      <c r="D37" s="617"/>
      <c r="E37" s="618"/>
      <c r="F37" s="446" t="s">
        <v>804</v>
      </c>
      <c r="G37" s="447"/>
      <c r="H37" s="447"/>
      <c r="I37" s="447"/>
      <c r="J37" s="447"/>
      <c r="K37" s="447"/>
      <c r="L37" s="447"/>
      <c r="M37" s="447"/>
      <c r="N37" s="447"/>
      <c r="O37" s="447"/>
      <c r="P37" s="447"/>
      <c r="Q37" s="447"/>
      <c r="R37" s="447"/>
      <c r="S37" s="447"/>
      <c r="T37" s="447"/>
      <c r="U37" s="441" t="s">
        <v>69</v>
      </c>
      <c r="V37" s="441"/>
      <c r="W37" s="441"/>
      <c r="X37" s="441"/>
      <c r="Y37" s="441"/>
      <c r="Z37" s="441"/>
      <c r="AA37" s="441"/>
      <c r="AB37" s="441"/>
      <c r="AC37" s="441"/>
      <c r="AD37" s="442"/>
      <c r="AE37" s="443"/>
      <c r="AF37" s="444"/>
      <c r="AG37" s="444"/>
      <c r="AH37" s="444"/>
      <c r="AI37" s="444"/>
      <c r="AJ37" s="444"/>
      <c r="AK37" s="444"/>
      <c r="AL37" s="445"/>
      <c r="AM37" s="376"/>
      <c r="AO37" s="116" t="s">
        <v>69</v>
      </c>
      <c r="AP37" s="131" t="s">
        <v>60</v>
      </c>
      <c r="AQ37" s="131" t="s">
        <v>61</v>
      </c>
      <c r="AR37" s="130"/>
      <c r="AS37" s="130"/>
      <c r="AT37" s="130"/>
    </row>
    <row r="38" spans="1:47" ht="13.65" customHeight="1" x14ac:dyDescent="0.25">
      <c r="A38" s="46">
        <f>ROW()</f>
        <v>38</v>
      </c>
      <c r="B38" s="565" t="s">
        <v>481</v>
      </c>
      <c r="C38" s="566"/>
      <c r="D38" s="566"/>
      <c r="E38" s="567"/>
      <c r="F38" s="446" t="s">
        <v>805</v>
      </c>
      <c r="G38" s="447"/>
      <c r="H38" s="447"/>
      <c r="I38" s="447"/>
      <c r="J38" s="447"/>
      <c r="K38" s="447"/>
      <c r="L38" s="447"/>
      <c r="M38" s="447"/>
      <c r="N38" s="447"/>
      <c r="O38" s="447"/>
      <c r="P38" s="447"/>
      <c r="Q38" s="447"/>
      <c r="R38" s="447"/>
      <c r="S38" s="447"/>
      <c r="T38" s="447"/>
      <c r="U38" s="441" t="s">
        <v>69</v>
      </c>
      <c r="V38" s="441"/>
      <c r="W38" s="441"/>
      <c r="X38" s="441"/>
      <c r="Y38" s="441"/>
      <c r="Z38" s="441"/>
      <c r="AA38" s="441"/>
      <c r="AB38" s="441"/>
      <c r="AC38" s="441"/>
      <c r="AD38" s="442"/>
      <c r="AE38" s="443"/>
      <c r="AF38" s="444"/>
      <c r="AG38" s="444"/>
      <c r="AH38" s="444"/>
      <c r="AI38" s="444"/>
      <c r="AJ38" s="444"/>
      <c r="AK38" s="444"/>
      <c r="AL38" s="445"/>
      <c r="AM38" s="376"/>
      <c r="AO38" s="116" t="s">
        <v>69</v>
      </c>
      <c r="AP38" s="131" t="s">
        <v>60</v>
      </c>
      <c r="AQ38" s="131" t="s">
        <v>61</v>
      </c>
      <c r="AR38" s="130"/>
      <c r="AS38" s="130"/>
      <c r="AT38" s="130"/>
    </row>
    <row r="39" spans="1:47" ht="13.65" customHeight="1" x14ac:dyDescent="0.25">
      <c r="A39" s="46">
        <f>ROW()</f>
        <v>39</v>
      </c>
      <c r="B39" s="607" t="s">
        <v>924</v>
      </c>
      <c r="C39" s="608"/>
      <c r="D39" s="608"/>
      <c r="E39" s="609"/>
      <c r="F39" s="446" t="s">
        <v>922</v>
      </c>
      <c r="G39" s="447"/>
      <c r="H39" s="447"/>
      <c r="I39" s="447"/>
      <c r="J39" s="447"/>
      <c r="K39" s="447"/>
      <c r="L39" s="447"/>
      <c r="M39" s="447"/>
      <c r="N39" s="447"/>
      <c r="O39" s="447"/>
      <c r="P39" s="447"/>
      <c r="Q39" s="447"/>
      <c r="R39" s="447"/>
      <c r="S39" s="447"/>
      <c r="T39" s="447"/>
      <c r="U39" s="441" t="s">
        <v>69</v>
      </c>
      <c r="V39" s="441"/>
      <c r="W39" s="441"/>
      <c r="X39" s="441"/>
      <c r="Y39" s="441"/>
      <c r="Z39" s="441"/>
      <c r="AA39" s="441"/>
      <c r="AB39" s="441"/>
      <c r="AC39" s="441"/>
      <c r="AD39" s="442"/>
      <c r="AE39" s="443"/>
      <c r="AF39" s="444"/>
      <c r="AG39" s="444"/>
      <c r="AH39" s="444"/>
      <c r="AI39" s="444"/>
      <c r="AJ39" s="444"/>
      <c r="AK39" s="444"/>
      <c r="AL39" s="445"/>
      <c r="AM39" s="376"/>
      <c r="AO39" s="116" t="s">
        <v>69</v>
      </c>
      <c r="AP39" s="131" t="s">
        <v>60</v>
      </c>
      <c r="AQ39" s="131" t="s">
        <v>923</v>
      </c>
      <c r="AR39" s="124" t="s">
        <v>61</v>
      </c>
      <c r="AS39" s="130"/>
      <c r="AT39" s="130"/>
    </row>
    <row r="40" spans="1:47" ht="13.65" customHeight="1" x14ac:dyDescent="0.25">
      <c r="A40" s="46">
        <f>ROW()</f>
        <v>40</v>
      </c>
      <c r="B40" s="565" t="s">
        <v>417</v>
      </c>
      <c r="C40" s="566"/>
      <c r="D40" s="566"/>
      <c r="E40" s="567"/>
      <c r="F40" s="446" t="s">
        <v>806</v>
      </c>
      <c r="G40" s="447"/>
      <c r="H40" s="447"/>
      <c r="I40" s="447"/>
      <c r="J40" s="447"/>
      <c r="K40" s="447"/>
      <c r="L40" s="447"/>
      <c r="M40" s="447"/>
      <c r="N40" s="447"/>
      <c r="O40" s="447"/>
      <c r="P40" s="447"/>
      <c r="Q40" s="447"/>
      <c r="R40" s="447"/>
      <c r="S40" s="447"/>
      <c r="T40" s="447"/>
      <c r="U40" s="441" t="s">
        <v>69</v>
      </c>
      <c r="V40" s="441"/>
      <c r="W40" s="441"/>
      <c r="X40" s="441"/>
      <c r="Y40" s="441"/>
      <c r="Z40" s="441"/>
      <c r="AA40" s="441"/>
      <c r="AB40" s="441"/>
      <c r="AC40" s="441"/>
      <c r="AD40" s="442"/>
      <c r="AE40" s="443"/>
      <c r="AF40" s="444"/>
      <c r="AG40" s="444"/>
      <c r="AH40" s="444"/>
      <c r="AI40" s="444"/>
      <c r="AJ40" s="444"/>
      <c r="AK40" s="444"/>
      <c r="AL40" s="445"/>
      <c r="AM40" s="376"/>
      <c r="AO40" s="116" t="s">
        <v>69</v>
      </c>
      <c r="AP40" s="131" t="s">
        <v>60</v>
      </c>
      <c r="AQ40" s="131" t="s">
        <v>61</v>
      </c>
      <c r="AR40" s="130"/>
      <c r="AS40" s="130"/>
      <c r="AT40" s="130"/>
    </row>
    <row r="41" spans="1:47" ht="13.65" customHeight="1" x14ac:dyDescent="0.25">
      <c r="A41" s="46">
        <f>ROW()</f>
        <v>41</v>
      </c>
      <c r="B41" s="616" t="s">
        <v>465</v>
      </c>
      <c r="C41" s="617"/>
      <c r="D41" s="617"/>
      <c r="E41" s="618"/>
      <c r="F41" s="446" t="s">
        <v>807</v>
      </c>
      <c r="G41" s="447"/>
      <c r="H41" s="447"/>
      <c r="I41" s="447"/>
      <c r="J41" s="447"/>
      <c r="K41" s="447"/>
      <c r="L41" s="447"/>
      <c r="M41" s="447"/>
      <c r="N41" s="447"/>
      <c r="O41" s="447"/>
      <c r="P41" s="447"/>
      <c r="Q41" s="447"/>
      <c r="R41" s="447"/>
      <c r="S41" s="447"/>
      <c r="T41" s="447"/>
      <c r="U41" s="441" t="s">
        <v>69</v>
      </c>
      <c r="V41" s="441"/>
      <c r="W41" s="441"/>
      <c r="X41" s="441"/>
      <c r="Y41" s="441"/>
      <c r="Z41" s="441"/>
      <c r="AA41" s="441"/>
      <c r="AB41" s="441"/>
      <c r="AC41" s="441"/>
      <c r="AD41" s="442"/>
      <c r="AE41" s="443"/>
      <c r="AF41" s="444"/>
      <c r="AG41" s="444"/>
      <c r="AH41" s="444"/>
      <c r="AI41" s="444"/>
      <c r="AJ41" s="444"/>
      <c r="AK41" s="444"/>
      <c r="AL41" s="445"/>
      <c r="AM41" s="376"/>
      <c r="AO41" s="116" t="s">
        <v>69</v>
      </c>
      <c r="AP41" s="131" t="s">
        <v>60</v>
      </c>
      <c r="AQ41" s="131" t="s">
        <v>61</v>
      </c>
      <c r="AR41" s="130"/>
      <c r="AS41" s="130"/>
      <c r="AT41" s="130"/>
    </row>
    <row r="42" spans="1:47" ht="13.65" customHeight="1" x14ac:dyDescent="0.25">
      <c r="A42" s="46">
        <f>ROW()</f>
        <v>42</v>
      </c>
      <c r="B42" s="565" t="s">
        <v>925</v>
      </c>
      <c r="C42" s="566"/>
      <c r="D42" s="566"/>
      <c r="E42" s="567"/>
      <c r="F42" s="446" t="s">
        <v>926</v>
      </c>
      <c r="G42" s="447"/>
      <c r="H42" s="447"/>
      <c r="I42" s="447"/>
      <c r="J42" s="447"/>
      <c r="K42" s="447"/>
      <c r="L42" s="447"/>
      <c r="M42" s="447"/>
      <c r="N42" s="447"/>
      <c r="O42" s="447"/>
      <c r="P42" s="447"/>
      <c r="Q42" s="447"/>
      <c r="R42" s="447"/>
      <c r="S42" s="447"/>
      <c r="T42" s="447"/>
      <c r="U42" s="546" t="s">
        <v>69</v>
      </c>
      <c r="V42" s="546"/>
      <c r="W42" s="546"/>
      <c r="X42" s="546"/>
      <c r="Y42" s="546"/>
      <c r="Z42" s="546"/>
      <c r="AA42" s="546"/>
      <c r="AB42" s="546"/>
      <c r="AC42" s="546"/>
      <c r="AD42" s="551"/>
      <c r="AE42" s="443"/>
      <c r="AF42" s="444"/>
      <c r="AG42" s="444"/>
      <c r="AH42" s="444"/>
      <c r="AI42" s="444"/>
      <c r="AJ42" s="444"/>
      <c r="AK42" s="444"/>
      <c r="AL42" s="445"/>
      <c r="AM42" s="376"/>
      <c r="AO42" s="116" t="s">
        <v>69</v>
      </c>
      <c r="AP42" s="131" t="s">
        <v>927</v>
      </c>
      <c r="AQ42" s="131" t="s">
        <v>73</v>
      </c>
      <c r="AR42" s="130"/>
      <c r="AS42" s="130"/>
      <c r="AT42" s="130"/>
    </row>
    <row r="43" spans="1:47" ht="13.65" customHeight="1" x14ac:dyDescent="0.25">
      <c r="A43" s="46">
        <f>ROW()</f>
        <v>43</v>
      </c>
      <c r="B43" s="565" t="s">
        <v>418</v>
      </c>
      <c r="C43" s="566"/>
      <c r="D43" s="566"/>
      <c r="E43" s="567"/>
      <c r="F43" s="446" t="s">
        <v>1102</v>
      </c>
      <c r="G43" s="447"/>
      <c r="H43" s="447"/>
      <c r="I43" s="447"/>
      <c r="J43" s="447"/>
      <c r="K43" s="447"/>
      <c r="L43" s="447"/>
      <c r="M43" s="447"/>
      <c r="N43" s="447"/>
      <c r="O43" s="447"/>
      <c r="P43" s="447"/>
      <c r="Q43" s="447"/>
      <c r="R43" s="447"/>
      <c r="S43" s="447"/>
      <c r="T43" s="447"/>
      <c r="U43" s="441" t="s">
        <v>69</v>
      </c>
      <c r="V43" s="441"/>
      <c r="W43" s="441"/>
      <c r="X43" s="441"/>
      <c r="Y43" s="441"/>
      <c r="Z43" s="441"/>
      <c r="AA43" s="441"/>
      <c r="AB43" s="441"/>
      <c r="AC43" s="441"/>
      <c r="AD43" s="442"/>
      <c r="AE43" s="443"/>
      <c r="AF43" s="444"/>
      <c r="AG43" s="444"/>
      <c r="AH43" s="444"/>
      <c r="AI43" s="444"/>
      <c r="AJ43" s="444"/>
      <c r="AK43" s="444"/>
      <c r="AL43" s="445"/>
      <c r="AM43" s="376"/>
      <c r="AO43" s="116" t="s">
        <v>69</v>
      </c>
      <c r="AP43" s="131" t="s">
        <v>60</v>
      </c>
      <c r="AQ43" s="131" t="s">
        <v>61</v>
      </c>
      <c r="AR43" s="130"/>
      <c r="AS43" s="130"/>
      <c r="AT43" s="130"/>
    </row>
    <row r="44" spans="1:47" ht="13.65" customHeight="1" x14ac:dyDescent="0.25">
      <c r="A44" s="46">
        <f>ROW()</f>
        <v>44</v>
      </c>
      <c r="B44" s="565" t="s">
        <v>419</v>
      </c>
      <c r="C44" s="566"/>
      <c r="D44" s="566"/>
      <c r="E44" s="567"/>
      <c r="F44" s="446" t="s">
        <v>808</v>
      </c>
      <c r="G44" s="447"/>
      <c r="H44" s="447"/>
      <c r="I44" s="447"/>
      <c r="J44" s="447"/>
      <c r="K44" s="447"/>
      <c r="L44" s="447"/>
      <c r="M44" s="447"/>
      <c r="N44" s="447"/>
      <c r="O44" s="447"/>
      <c r="P44" s="447"/>
      <c r="Q44" s="447"/>
      <c r="R44" s="447"/>
      <c r="S44" s="447"/>
      <c r="T44" s="447"/>
      <c r="U44" s="441" t="s">
        <v>69</v>
      </c>
      <c r="V44" s="441"/>
      <c r="W44" s="441"/>
      <c r="X44" s="441"/>
      <c r="Y44" s="441"/>
      <c r="Z44" s="441"/>
      <c r="AA44" s="441"/>
      <c r="AB44" s="441"/>
      <c r="AC44" s="441"/>
      <c r="AD44" s="442"/>
      <c r="AE44" s="443"/>
      <c r="AF44" s="444"/>
      <c r="AG44" s="444"/>
      <c r="AH44" s="444"/>
      <c r="AI44" s="444"/>
      <c r="AJ44" s="444"/>
      <c r="AK44" s="444"/>
      <c r="AL44" s="445"/>
      <c r="AM44" s="376"/>
      <c r="AO44" s="116" t="s">
        <v>69</v>
      </c>
      <c r="AP44" s="136" t="s">
        <v>60</v>
      </c>
      <c r="AQ44" s="136" t="s">
        <v>61</v>
      </c>
      <c r="AT44" s="111"/>
    </row>
    <row r="45" spans="1:47" ht="13.65" customHeight="1" x14ac:dyDescent="0.25">
      <c r="A45" s="46">
        <f>ROW()</f>
        <v>45</v>
      </c>
      <c r="B45" s="565" t="s">
        <v>420</v>
      </c>
      <c r="C45" s="566"/>
      <c r="D45" s="566"/>
      <c r="E45" s="567"/>
      <c r="F45" s="446" t="s">
        <v>809</v>
      </c>
      <c r="G45" s="447"/>
      <c r="H45" s="447"/>
      <c r="I45" s="447"/>
      <c r="J45" s="447"/>
      <c r="K45" s="447"/>
      <c r="L45" s="447"/>
      <c r="M45" s="447"/>
      <c r="N45" s="447"/>
      <c r="O45" s="447"/>
      <c r="P45" s="447"/>
      <c r="Q45" s="447"/>
      <c r="R45" s="447"/>
      <c r="S45" s="447"/>
      <c r="T45" s="447"/>
      <c r="U45" s="441" t="s">
        <v>69</v>
      </c>
      <c r="V45" s="441"/>
      <c r="W45" s="441"/>
      <c r="X45" s="441"/>
      <c r="Y45" s="441"/>
      <c r="Z45" s="441"/>
      <c r="AA45" s="441"/>
      <c r="AB45" s="441"/>
      <c r="AC45" s="441"/>
      <c r="AD45" s="442"/>
      <c r="AE45" s="443"/>
      <c r="AF45" s="444"/>
      <c r="AG45" s="444"/>
      <c r="AH45" s="444"/>
      <c r="AI45" s="444"/>
      <c r="AJ45" s="444"/>
      <c r="AK45" s="444"/>
      <c r="AL45" s="445"/>
      <c r="AM45" s="376"/>
      <c r="AO45" s="116" t="s">
        <v>69</v>
      </c>
      <c r="AP45" s="136" t="s">
        <v>60</v>
      </c>
      <c r="AQ45" s="136" t="s">
        <v>61</v>
      </c>
      <c r="AT45" s="111"/>
    </row>
    <row r="46" spans="1:47" ht="13.65" customHeight="1" x14ac:dyDescent="0.25">
      <c r="A46" s="46">
        <f>ROW()</f>
        <v>46</v>
      </c>
      <c r="B46" s="565" t="s">
        <v>421</v>
      </c>
      <c r="C46" s="566"/>
      <c r="D46" s="566"/>
      <c r="E46" s="567"/>
      <c r="F46" s="446" t="s">
        <v>810</v>
      </c>
      <c r="G46" s="447"/>
      <c r="H46" s="447"/>
      <c r="I46" s="447"/>
      <c r="J46" s="447"/>
      <c r="K46" s="447"/>
      <c r="L46" s="447"/>
      <c r="M46" s="447"/>
      <c r="N46" s="447"/>
      <c r="O46" s="447"/>
      <c r="P46" s="447"/>
      <c r="Q46" s="447"/>
      <c r="R46" s="447"/>
      <c r="S46" s="447"/>
      <c r="T46" s="447"/>
      <c r="U46" s="441" t="s">
        <v>69</v>
      </c>
      <c r="V46" s="441"/>
      <c r="W46" s="441"/>
      <c r="X46" s="441"/>
      <c r="Y46" s="441"/>
      <c r="Z46" s="441"/>
      <c r="AA46" s="441"/>
      <c r="AB46" s="441"/>
      <c r="AC46" s="441"/>
      <c r="AD46" s="442"/>
      <c r="AE46" s="443"/>
      <c r="AF46" s="444"/>
      <c r="AG46" s="444"/>
      <c r="AH46" s="444"/>
      <c r="AI46" s="444"/>
      <c r="AJ46" s="444"/>
      <c r="AK46" s="444"/>
      <c r="AL46" s="445"/>
      <c r="AM46" s="376"/>
      <c r="AO46" s="116" t="s">
        <v>69</v>
      </c>
      <c r="AP46" s="136" t="s">
        <v>60</v>
      </c>
      <c r="AQ46" s="136" t="s">
        <v>61</v>
      </c>
      <c r="AT46" s="111"/>
    </row>
    <row r="47" spans="1:47" ht="13.65" customHeight="1" x14ac:dyDescent="0.25">
      <c r="A47" s="46">
        <f>ROW()</f>
        <v>47</v>
      </c>
      <c r="B47" s="565" t="s">
        <v>422</v>
      </c>
      <c r="C47" s="566"/>
      <c r="D47" s="566"/>
      <c r="E47" s="567"/>
      <c r="F47" s="446" t="s">
        <v>811</v>
      </c>
      <c r="G47" s="447"/>
      <c r="H47" s="447"/>
      <c r="I47" s="447"/>
      <c r="J47" s="447"/>
      <c r="K47" s="447"/>
      <c r="L47" s="447"/>
      <c r="M47" s="447"/>
      <c r="N47" s="447"/>
      <c r="O47" s="447"/>
      <c r="P47" s="447"/>
      <c r="Q47" s="447"/>
      <c r="R47" s="447"/>
      <c r="S47" s="447"/>
      <c r="T47" s="447"/>
      <c r="U47" s="441" t="s">
        <v>69</v>
      </c>
      <c r="V47" s="441"/>
      <c r="W47" s="441"/>
      <c r="X47" s="441"/>
      <c r="Y47" s="441"/>
      <c r="Z47" s="441"/>
      <c r="AA47" s="441"/>
      <c r="AB47" s="441"/>
      <c r="AC47" s="441"/>
      <c r="AD47" s="442"/>
      <c r="AE47" s="443"/>
      <c r="AF47" s="444"/>
      <c r="AG47" s="444"/>
      <c r="AH47" s="444"/>
      <c r="AI47" s="444"/>
      <c r="AJ47" s="444"/>
      <c r="AK47" s="444"/>
      <c r="AL47" s="445"/>
      <c r="AM47" s="376"/>
      <c r="AO47" s="116" t="s">
        <v>69</v>
      </c>
      <c r="AP47" s="136" t="s">
        <v>60</v>
      </c>
      <c r="AQ47" s="136" t="s">
        <v>61</v>
      </c>
      <c r="AT47" s="111"/>
    </row>
    <row r="48" spans="1:47" ht="13.65" customHeight="1" x14ac:dyDescent="0.25">
      <c r="A48" s="46">
        <f>ROW()</f>
        <v>48</v>
      </c>
      <c r="B48" s="565" t="s">
        <v>423</v>
      </c>
      <c r="C48" s="566"/>
      <c r="D48" s="566"/>
      <c r="E48" s="567"/>
      <c r="F48" s="446" t="s">
        <v>812</v>
      </c>
      <c r="G48" s="447"/>
      <c r="H48" s="447"/>
      <c r="I48" s="447"/>
      <c r="J48" s="447"/>
      <c r="K48" s="447"/>
      <c r="L48" s="447"/>
      <c r="M48" s="447"/>
      <c r="N48" s="447"/>
      <c r="O48" s="447"/>
      <c r="P48" s="447"/>
      <c r="Q48" s="447"/>
      <c r="R48" s="447"/>
      <c r="S48" s="447"/>
      <c r="T48" s="447"/>
      <c r="U48" s="441" t="s">
        <v>69</v>
      </c>
      <c r="V48" s="441"/>
      <c r="W48" s="441"/>
      <c r="X48" s="441"/>
      <c r="Y48" s="441"/>
      <c r="Z48" s="441"/>
      <c r="AA48" s="441"/>
      <c r="AB48" s="441"/>
      <c r="AC48" s="441"/>
      <c r="AD48" s="442"/>
      <c r="AE48" s="443"/>
      <c r="AF48" s="444"/>
      <c r="AG48" s="444"/>
      <c r="AH48" s="444"/>
      <c r="AI48" s="444"/>
      <c r="AJ48" s="444"/>
      <c r="AK48" s="444"/>
      <c r="AL48" s="445"/>
      <c r="AM48" s="376"/>
      <c r="AO48" s="116" t="s">
        <v>69</v>
      </c>
      <c r="AP48" s="136" t="s">
        <v>60</v>
      </c>
      <c r="AQ48" s="136" t="s">
        <v>61</v>
      </c>
      <c r="AT48" s="111"/>
    </row>
    <row r="49" spans="1:46" ht="13.65" customHeight="1" x14ac:dyDescent="0.25">
      <c r="A49" s="46">
        <f>ROW()</f>
        <v>49</v>
      </c>
      <c r="B49" s="565" t="s">
        <v>424</v>
      </c>
      <c r="C49" s="566"/>
      <c r="D49" s="566"/>
      <c r="E49" s="567"/>
      <c r="F49" s="446" t="s">
        <v>813</v>
      </c>
      <c r="G49" s="447"/>
      <c r="H49" s="447"/>
      <c r="I49" s="447"/>
      <c r="J49" s="447"/>
      <c r="K49" s="447"/>
      <c r="L49" s="447"/>
      <c r="M49" s="447"/>
      <c r="N49" s="447"/>
      <c r="O49" s="447"/>
      <c r="P49" s="447"/>
      <c r="Q49" s="447"/>
      <c r="R49" s="447"/>
      <c r="S49" s="447"/>
      <c r="T49" s="447"/>
      <c r="U49" s="441" t="s">
        <v>69</v>
      </c>
      <c r="V49" s="441"/>
      <c r="W49" s="441"/>
      <c r="X49" s="441"/>
      <c r="Y49" s="441"/>
      <c r="Z49" s="441"/>
      <c r="AA49" s="441"/>
      <c r="AB49" s="441"/>
      <c r="AC49" s="441"/>
      <c r="AD49" s="442"/>
      <c r="AE49" s="443"/>
      <c r="AF49" s="444"/>
      <c r="AG49" s="444"/>
      <c r="AH49" s="444"/>
      <c r="AI49" s="444"/>
      <c r="AJ49" s="444"/>
      <c r="AK49" s="444"/>
      <c r="AL49" s="445"/>
      <c r="AM49" s="376"/>
      <c r="AO49" s="116" t="s">
        <v>69</v>
      </c>
      <c r="AP49" s="117" t="s">
        <v>425</v>
      </c>
      <c r="AQ49" s="117" t="s">
        <v>426</v>
      </c>
      <c r="AR49" s="117" t="s">
        <v>427</v>
      </c>
      <c r="AS49" s="117" t="s">
        <v>345</v>
      </c>
      <c r="AT49" s="113" t="s">
        <v>73</v>
      </c>
    </row>
    <row r="50" spans="1:46" ht="13.65" customHeight="1" x14ac:dyDescent="0.25">
      <c r="A50" s="46">
        <f>ROW()</f>
        <v>50</v>
      </c>
      <c r="B50" s="565"/>
      <c r="C50" s="566"/>
      <c r="D50" s="566"/>
      <c r="E50" s="567"/>
      <c r="F50" s="446" t="s">
        <v>814</v>
      </c>
      <c r="G50" s="447"/>
      <c r="H50" s="447"/>
      <c r="I50" s="447"/>
      <c r="J50" s="447"/>
      <c r="K50" s="447"/>
      <c r="L50" s="447"/>
      <c r="M50" s="447"/>
      <c r="N50" s="447"/>
      <c r="O50" s="447"/>
      <c r="P50" s="447"/>
      <c r="Q50" s="447"/>
      <c r="R50" s="447"/>
      <c r="S50" s="447"/>
      <c r="T50" s="447"/>
      <c r="U50" s="441" t="s">
        <v>69</v>
      </c>
      <c r="V50" s="441"/>
      <c r="W50" s="441"/>
      <c r="X50" s="441"/>
      <c r="Y50" s="441"/>
      <c r="Z50" s="441"/>
      <c r="AA50" s="441"/>
      <c r="AB50" s="441"/>
      <c r="AC50" s="441"/>
      <c r="AD50" s="442"/>
      <c r="AE50" s="443"/>
      <c r="AF50" s="444"/>
      <c r="AG50" s="444"/>
      <c r="AH50" s="444"/>
      <c r="AI50" s="444"/>
      <c r="AJ50" s="444"/>
      <c r="AK50" s="444"/>
      <c r="AL50" s="445"/>
      <c r="AM50" s="376"/>
      <c r="AO50" s="116" t="s">
        <v>69</v>
      </c>
      <c r="AP50" s="136" t="s">
        <v>60</v>
      </c>
      <c r="AQ50" s="136" t="s">
        <v>61</v>
      </c>
      <c r="AT50" s="111"/>
    </row>
    <row r="51" spans="1:46" ht="13.65" customHeight="1" x14ac:dyDescent="0.25">
      <c r="A51" s="46">
        <f>ROW()</f>
        <v>51</v>
      </c>
      <c r="B51" s="565" t="s">
        <v>467</v>
      </c>
      <c r="C51" s="566"/>
      <c r="D51" s="566"/>
      <c r="E51" s="567"/>
      <c r="F51" s="446" t="s">
        <v>815</v>
      </c>
      <c r="G51" s="447"/>
      <c r="H51" s="447"/>
      <c r="I51" s="447"/>
      <c r="J51" s="447"/>
      <c r="K51" s="447"/>
      <c r="L51" s="447"/>
      <c r="M51" s="447"/>
      <c r="N51" s="447"/>
      <c r="O51" s="447"/>
      <c r="P51" s="447"/>
      <c r="Q51" s="447"/>
      <c r="R51" s="447"/>
      <c r="S51" s="447"/>
      <c r="T51" s="447"/>
      <c r="U51" s="441" t="s">
        <v>69</v>
      </c>
      <c r="V51" s="441"/>
      <c r="W51" s="441"/>
      <c r="X51" s="441"/>
      <c r="Y51" s="441"/>
      <c r="Z51" s="441"/>
      <c r="AA51" s="441"/>
      <c r="AB51" s="441"/>
      <c r="AC51" s="441"/>
      <c r="AD51" s="442"/>
      <c r="AE51" s="443"/>
      <c r="AF51" s="444"/>
      <c r="AG51" s="444"/>
      <c r="AH51" s="444"/>
      <c r="AI51" s="444"/>
      <c r="AJ51" s="444"/>
      <c r="AK51" s="444"/>
      <c r="AL51" s="445"/>
      <c r="AM51" s="376"/>
      <c r="AO51" s="110" t="s">
        <v>69</v>
      </c>
      <c r="AP51" s="117" t="s">
        <v>60</v>
      </c>
      <c r="AQ51" s="117" t="s">
        <v>61</v>
      </c>
      <c r="AT51" s="111"/>
    </row>
    <row r="52" spans="1:46" ht="13.65" customHeight="1" x14ac:dyDescent="0.25">
      <c r="A52" s="46">
        <f>ROW()</f>
        <v>52</v>
      </c>
      <c r="B52" s="565" t="s">
        <v>1078</v>
      </c>
      <c r="C52" s="566"/>
      <c r="D52" s="566"/>
      <c r="E52" s="567"/>
      <c r="F52" s="446" t="s">
        <v>1079</v>
      </c>
      <c r="G52" s="447"/>
      <c r="H52" s="447"/>
      <c r="I52" s="447"/>
      <c r="J52" s="447"/>
      <c r="K52" s="447"/>
      <c r="L52" s="447"/>
      <c r="M52" s="447"/>
      <c r="N52" s="447"/>
      <c r="O52" s="447"/>
      <c r="P52" s="447"/>
      <c r="Q52" s="447"/>
      <c r="R52" s="447"/>
      <c r="S52" s="447"/>
      <c r="T52" s="447"/>
      <c r="U52" s="441" t="str">
        <f>IF(F52="","","Select")</f>
        <v>Select</v>
      </c>
      <c r="V52" s="441"/>
      <c r="W52" s="441"/>
      <c r="X52" s="441"/>
      <c r="Y52" s="441"/>
      <c r="Z52" s="441"/>
      <c r="AA52" s="441"/>
      <c r="AB52" s="441"/>
      <c r="AC52" s="441"/>
      <c r="AD52" s="442"/>
      <c r="AE52" s="443"/>
      <c r="AF52" s="444"/>
      <c r="AG52" s="444"/>
      <c r="AH52" s="444"/>
      <c r="AI52" s="444"/>
      <c r="AJ52" s="444"/>
      <c r="AK52" s="444"/>
      <c r="AL52" s="445"/>
      <c r="AM52" s="376"/>
      <c r="AO52" s="110" t="s">
        <v>69</v>
      </c>
      <c r="AP52" s="117" t="s">
        <v>318</v>
      </c>
      <c r="AQ52" s="117" t="s">
        <v>73</v>
      </c>
      <c r="AR52" s="152"/>
      <c r="AT52" s="111"/>
    </row>
    <row r="53" spans="1:46" ht="13.65" customHeight="1" x14ac:dyDescent="0.25">
      <c r="A53" s="46">
        <f>ROW()</f>
        <v>53</v>
      </c>
      <c r="B53" s="565"/>
      <c r="C53" s="566"/>
      <c r="D53" s="566"/>
      <c r="E53" s="567"/>
      <c r="F53" s="91"/>
      <c r="G53" s="92"/>
      <c r="H53" s="92"/>
      <c r="I53" s="92"/>
      <c r="J53" s="92"/>
      <c r="K53" s="92"/>
      <c r="L53" s="92"/>
      <c r="M53" s="92"/>
      <c r="N53" s="92"/>
      <c r="O53" s="92"/>
      <c r="P53" s="92"/>
      <c r="Q53" s="92"/>
      <c r="R53" s="92"/>
      <c r="S53" s="92"/>
      <c r="T53" s="92"/>
      <c r="U53" s="92"/>
      <c r="V53" s="92"/>
      <c r="W53" s="92"/>
      <c r="X53" s="92"/>
      <c r="Y53" s="92"/>
      <c r="Z53" s="92"/>
      <c r="AA53" s="92"/>
      <c r="AB53" s="92"/>
      <c r="AC53" s="92"/>
      <c r="AD53" s="93"/>
      <c r="AE53" s="446"/>
      <c r="AF53" s="447"/>
      <c r="AG53" s="447"/>
      <c r="AH53" s="447"/>
      <c r="AI53" s="447"/>
      <c r="AJ53" s="447"/>
      <c r="AK53" s="447"/>
      <c r="AL53" s="448"/>
      <c r="AM53" s="47"/>
      <c r="AO53" s="108"/>
      <c r="AP53" s="95"/>
      <c r="AQ53" s="95"/>
    </row>
    <row r="54" spans="1:46" ht="13.65" customHeight="1" x14ac:dyDescent="0.25">
      <c r="A54" s="46">
        <f>ROW()</f>
        <v>54</v>
      </c>
      <c r="B54" s="565"/>
      <c r="C54" s="566"/>
      <c r="D54" s="566"/>
      <c r="E54" s="567"/>
      <c r="F54" s="91"/>
      <c r="G54" s="92"/>
      <c r="H54" s="92"/>
      <c r="I54" s="92"/>
      <c r="J54" s="92"/>
      <c r="K54" s="92"/>
      <c r="L54" s="92"/>
      <c r="M54" s="92"/>
      <c r="N54" s="92"/>
      <c r="O54" s="92"/>
      <c r="P54" s="92"/>
      <c r="Q54" s="92"/>
      <c r="R54" s="92"/>
      <c r="S54" s="92"/>
      <c r="T54" s="92"/>
      <c r="U54" s="92"/>
      <c r="V54" s="92"/>
      <c r="W54" s="92"/>
      <c r="X54" s="92"/>
      <c r="Y54" s="92"/>
      <c r="Z54" s="92"/>
      <c r="AA54" s="92"/>
      <c r="AB54" s="92"/>
      <c r="AC54" s="92"/>
      <c r="AD54" s="93"/>
      <c r="AE54" s="446"/>
      <c r="AF54" s="447"/>
      <c r="AG54" s="447"/>
      <c r="AH54" s="447"/>
      <c r="AI54" s="447"/>
      <c r="AJ54" s="447"/>
      <c r="AK54" s="447"/>
      <c r="AL54" s="448"/>
      <c r="AM54" s="47"/>
      <c r="AO54" s="108"/>
      <c r="AP54" s="95"/>
      <c r="AQ54" s="95"/>
    </row>
    <row r="55" spans="1:46" ht="13.65" customHeight="1" x14ac:dyDescent="0.25">
      <c r="A55" s="46">
        <f>ROW()</f>
        <v>55</v>
      </c>
      <c r="B55" s="565"/>
      <c r="C55" s="566"/>
      <c r="D55" s="566"/>
      <c r="E55" s="567"/>
      <c r="F55" s="91"/>
      <c r="G55" s="92"/>
      <c r="H55" s="92"/>
      <c r="I55" s="92"/>
      <c r="J55" s="92"/>
      <c r="K55" s="92"/>
      <c r="L55" s="92"/>
      <c r="M55" s="92"/>
      <c r="N55" s="92"/>
      <c r="O55" s="92"/>
      <c r="P55" s="92"/>
      <c r="Q55" s="92"/>
      <c r="R55" s="92"/>
      <c r="S55" s="92"/>
      <c r="T55" s="92"/>
      <c r="U55" s="92"/>
      <c r="V55" s="92"/>
      <c r="W55" s="92"/>
      <c r="X55" s="92"/>
      <c r="Y55" s="92"/>
      <c r="Z55" s="92"/>
      <c r="AA55" s="92"/>
      <c r="AB55" s="92"/>
      <c r="AC55" s="92"/>
      <c r="AD55" s="93"/>
      <c r="AE55" s="446"/>
      <c r="AF55" s="447"/>
      <c r="AG55" s="447"/>
      <c r="AH55" s="447"/>
      <c r="AI55" s="447"/>
      <c r="AJ55" s="447"/>
      <c r="AK55" s="447"/>
      <c r="AL55" s="448"/>
      <c r="AM55" s="47"/>
      <c r="AO55" s="108"/>
      <c r="AP55" s="95"/>
      <c r="AQ55" s="95"/>
    </row>
    <row r="56" spans="1:46" ht="13.65" customHeight="1" x14ac:dyDescent="0.25">
      <c r="A56" s="46">
        <f>ROW()</f>
        <v>56</v>
      </c>
      <c r="B56" s="565"/>
      <c r="C56" s="566"/>
      <c r="D56" s="566"/>
      <c r="E56" s="567"/>
      <c r="F56" s="91"/>
      <c r="G56" s="92"/>
      <c r="H56" s="92"/>
      <c r="I56" s="92"/>
      <c r="J56" s="92"/>
      <c r="K56" s="92"/>
      <c r="L56" s="92"/>
      <c r="M56" s="92"/>
      <c r="N56" s="92"/>
      <c r="O56" s="92"/>
      <c r="P56" s="92"/>
      <c r="Q56" s="92"/>
      <c r="R56" s="92"/>
      <c r="S56" s="92"/>
      <c r="T56" s="92"/>
      <c r="U56" s="92"/>
      <c r="V56" s="92"/>
      <c r="W56" s="92"/>
      <c r="X56" s="92"/>
      <c r="Y56" s="92"/>
      <c r="Z56" s="92"/>
      <c r="AA56" s="92"/>
      <c r="AB56" s="92"/>
      <c r="AC56" s="92"/>
      <c r="AD56" s="93"/>
      <c r="AE56" s="446"/>
      <c r="AF56" s="447"/>
      <c r="AG56" s="447"/>
      <c r="AH56" s="447"/>
      <c r="AI56" s="447"/>
      <c r="AJ56" s="447"/>
      <c r="AK56" s="447"/>
      <c r="AL56" s="448"/>
      <c r="AM56" s="47"/>
      <c r="AO56" s="108"/>
      <c r="AP56" s="95"/>
      <c r="AQ56" s="95"/>
    </row>
    <row r="57" spans="1:46" ht="13.65" customHeight="1" x14ac:dyDescent="0.25">
      <c r="A57" s="46">
        <f>ROW()</f>
        <v>57</v>
      </c>
      <c r="B57" s="565"/>
      <c r="C57" s="566"/>
      <c r="D57" s="566"/>
      <c r="E57" s="567"/>
      <c r="F57" s="446"/>
      <c r="G57" s="447"/>
      <c r="H57" s="447"/>
      <c r="I57" s="447"/>
      <c r="J57" s="447"/>
      <c r="K57" s="447"/>
      <c r="L57" s="447"/>
      <c r="M57" s="447"/>
      <c r="N57" s="447"/>
      <c r="O57" s="447"/>
      <c r="P57" s="447"/>
      <c r="Q57" s="447"/>
      <c r="R57" s="447"/>
      <c r="S57" s="447"/>
      <c r="T57" s="447"/>
      <c r="U57" s="447"/>
      <c r="V57" s="447"/>
      <c r="W57" s="447"/>
      <c r="X57" s="447"/>
      <c r="Y57" s="447"/>
      <c r="Z57" s="447"/>
      <c r="AA57" s="447"/>
      <c r="AB57" s="447"/>
      <c r="AC57" s="447"/>
      <c r="AD57" s="448"/>
      <c r="AE57" s="446"/>
      <c r="AF57" s="447"/>
      <c r="AG57" s="447"/>
      <c r="AH57" s="447"/>
      <c r="AI57" s="447"/>
      <c r="AJ57" s="447"/>
      <c r="AK57" s="447"/>
      <c r="AL57" s="448"/>
      <c r="AM57" s="47"/>
      <c r="AO57" s="108"/>
      <c r="AP57" s="95"/>
      <c r="AQ57" s="95"/>
    </row>
    <row r="58" spans="1:46" ht="13.65" customHeight="1" x14ac:dyDescent="0.25">
      <c r="A58" s="46">
        <f>ROW()</f>
        <v>58</v>
      </c>
      <c r="B58" s="565"/>
      <c r="C58" s="566"/>
      <c r="D58" s="566"/>
      <c r="E58" s="567"/>
      <c r="F58" s="80"/>
      <c r="G58" s="81"/>
      <c r="H58" s="81"/>
      <c r="I58" s="81"/>
      <c r="J58" s="81"/>
      <c r="K58" s="81"/>
      <c r="L58" s="81"/>
      <c r="M58" s="81"/>
      <c r="N58" s="81"/>
      <c r="O58" s="81"/>
      <c r="P58" s="81"/>
      <c r="Q58" s="81"/>
      <c r="R58" s="81"/>
      <c r="S58" s="81"/>
      <c r="T58" s="81"/>
      <c r="U58" s="81"/>
      <c r="V58" s="81"/>
      <c r="W58" s="81"/>
      <c r="X58" s="81"/>
      <c r="Y58" s="81"/>
      <c r="Z58" s="81"/>
      <c r="AA58" s="81"/>
      <c r="AB58" s="81"/>
      <c r="AC58" s="81"/>
      <c r="AD58" s="82"/>
      <c r="AE58" s="446"/>
      <c r="AF58" s="447"/>
      <c r="AG58" s="447"/>
      <c r="AH58" s="447"/>
      <c r="AI58" s="447"/>
      <c r="AJ58" s="447"/>
      <c r="AK58" s="447"/>
      <c r="AL58" s="448"/>
      <c r="AM58" s="47"/>
      <c r="AO58" s="108"/>
      <c r="AP58" s="95"/>
      <c r="AQ58" s="95"/>
    </row>
    <row r="59" spans="1:46" ht="13.65" customHeight="1" x14ac:dyDescent="0.25">
      <c r="A59" s="46">
        <f>ROW()</f>
        <v>59</v>
      </c>
      <c r="B59" s="565"/>
      <c r="C59" s="566"/>
      <c r="D59" s="566"/>
      <c r="E59" s="567"/>
      <c r="F59" s="446"/>
      <c r="G59" s="447"/>
      <c r="H59" s="447"/>
      <c r="I59" s="447"/>
      <c r="J59" s="447"/>
      <c r="K59" s="447"/>
      <c r="L59" s="447"/>
      <c r="M59" s="447"/>
      <c r="N59" s="447"/>
      <c r="O59" s="447"/>
      <c r="P59" s="447"/>
      <c r="Q59" s="447"/>
      <c r="R59" s="447"/>
      <c r="S59" s="447"/>
      <c r="T59" s="447"/>
      <c r="U59" s="447"/>
      <c r="V59" s="447"/>
      <c r="W59" s="447"/>
      <c r="X59" s="447"/>
      <c r="Y59" s="447"/>
      <c r="Z59" s="447"/>
      <c r="AA59" s="447"/>
      <c r="AB59" s="447"/>
      <c r="AC59" s="447"/>
      <c r="AD59" s="448"/>
      <c r="AE59" s="446"/>
      <c r="AF59" s="447"/>
      <c r="AG59" s="447"/>
      <c r="AH59" s="447"/>
      <c r="AI59" s="447"/>
      <c r="AJ59" s="447"/>
      <c r="AK59" s="447"/>
      <c r="AL59" s="448"/>
      <c r="AM59" s="47"/>
      <c r="AO59" s="108"/>
      <c r="AP59" s="95"/>
      <c r="AQ59" s="95"/>
    </row>
    <row r="60" spans="1:46" ht="13.65" customHeight="1" x14ac:dyDescent="0.25">
      <c r="A60" s="46">
        <f>ROW()</f>
        <v>60</v>
      </c>
      <c r="B60" s="565"/>
      <c r="C60" s="566"/>
      <c r="D60" s="566"/>
      <c r="E60" s="567"/>
      <c r="F60" s="446"/>
      <c r="G60" s="447"/>
      <c r="H60" s="447"/>
      <c r="I60" s="447"/>
      <c r="J60" s="447"/>
      <c r="K60" s="447"/>
      <c r="L60" s="447"/>
      <c r="M60" s="447"/>
      <c r="N60" s="447"/>
      <c r="O60" s="447"/>
      <c r="P60" s="447"/>
      <c r="Q60" s="447"/>
      <c r="R60" s="447"/>
      <c r="S60" s="447"/>
      <c r="T60" s="447"/>
      <c r="U60" s="447"/>
      <c r="V60" s="447"/>
      <c r="W60" s="447"/>
      <c r="X60" s="447"/>
      <c r="Y60" s="447"/>
      <c r="Z60" s="447"/>
      <c r="AA60" s="447"/>
      <c r="AB60" s="447"/>
      <c r="AC60" s="447"/>
      <c r="AD60" s="448"/>
      <c r="AE60" s="446"/>
      <c r="AF60" s="447"/>
      <c r="AG60" s="447"/>
      <c r="AH60" s="447"/>
      <c r="AI60" s="447"/>
      <c r="AJ60" s="447"/>
      <c r="AK60" s="447"/>
      <c r="AL60" s="448"/>
      <c r="AM60" s="47"/>
      <c r="AO60" s="108"/>
      <c r="AP60" s="95"/>
      <c r="AQ60" s="95"/>
    </row>
    <row r="61" spans="1:46" ht="13.65" customHeight="1" x14ac:dyDescent="0.25">
      <c r="A61" s="46">
        <f>ROW()</f>
        <v>61</v>
      </c>
      <c r="B61" s="565"/>
      <c r="C61" s="566"/>
      <c r="D61" s="566"/>
      <c r="E61" s="567"/>
      <c r="F61" s="446"/>
      <c r="G61" s="447"/>
      <c r="H61" s="447"/>
      <c r="I61" s="447"/>
      <c r="J61" s="447"/>
      <c r="K61" s="447"/>
      <c r="L61" s="447"/>
      <c r="M61" s="447"/>
      <c r="N61" s="447"/>
      <c r="O61" s="447"/>
      <c r="P61" s="447"/>
      <c r="Q61" s="447"/>
      <c r="R61" s="447"/>
      <c r="S61" s="447"/>
      <c r="T61" s="447"/>
      <c r="U61" s="447"/>
      <c r="V61" s="447"/>
      <c r="W61" s="447"/>
      <c r="X61" s="447"/>
      <c r="Y61" s="447"/>
      <c r="Z61" s="447"/>
      <c r="AA61" s="447"/>
      <c r="AB61" s="447"/>
      <c r="AC61" s="447"/>
      <c r="AD61" s="448"/>
      <c r="AE61" s="446"/>
      <c r="AF61" s="447"/>
      <c r="AG61" s="447"/>
      <c r="AH61" s="447"/>
      <c r="AI61" s="447"/>
      <c r="AJ61" s="447"/>
      <c r="AK61" s="447"/>
      <c r="AL61" s="448"/>
      <c r="AM61" s="47"/>
      <c r="AO61" s="108"/>
      <c r="AP61" s="95"/>
      <c r="AQ61" s="95"/>
    </row>
    <row r="62" spans="1:46" ht="13.65" customHeight="1" thickBot="1" x14ac:dyDescent="0.3">
      <c r="A62" s="46">
        <f>ROW()</f>
        <v>62</v>
      </c>
      <c r="B62" s="565"/>
      <c r="C62" s="566"/>
      <c r="D62" s="566"/>
      <c r="E62" s="567"/>
      <c r="F62" s="446"/>
      <c r="G62" s="447"/>
      <c r="H62" s="447"/>
      <c r="I62" s="447"/>
      <c r="J62" s="447"/>
      <c r="K62" s="447"/>
      <c r="L62" s="447"/>
      <c r="M62" s="447"/>
      <c r="N62" s="447"/>
      <c r="O62" s="447"/>
      <c r="P62" s="447"/>
      <c r="Q62" s="447"/>
      <c r="R62" s="447"/>
      <c r="S62" s="447"/>
      <c r="T62" s="447"/>
      <c r="U62" s="447"/>
      <c r="V62" s="447"/>
      <c r="W62" s="447"/>
      <c r="X62" s="447"/>
      <c r="Y62" s="447"/>
      <c r="Z62" s="447"/>
      <c r="AA62" s="447"/>
      <c r="AB62" s="447"/>
      <c r="AC62" s="447"/>
      <c r="AD62" s="448"/>
      <c r="AE62" s="446"/>
      <c r="AF62" s="447"/>
      <c r="AG62" s="447"/>
      <c r="AH62" s="447"/>
      <c r="AI62" s="447"/>
      <c r="AJ62" s="447"/>
      <c r="AK62" s="447"/>
      <c r="AL62" s="448"/>
      <c r="AM62" s="47"/>
      <c r="AO62" s="108"/>
      <c r="AP62" s="95"/>
      <c r="AQ62" s="95"/>
    </row>
    <row r="63" spans="1:46" ht="27" customHeight="1" thickBot="1" x14ac:dyDescent="0.3">
      <c r="A63" s="63"/>
      <c r="B63" s="483" t="s">
        <v>12</v>
      </c>
      <c r="C63" s="483"/>
      <c r="D63" s="483"/>
      <c r="E63" s="483"/>
      <c r="F63" s="483"/>
      <c r="G63" s="483"/>
      <c r="H63" s="483"/>
      <c r="I63" s="483"/>
      <c r="J63" s="483"/>
      <c r="K63" s="489" t="str">
        <f>document_number</f>
        <v>Insert Project Document Number</v>
      </c>
      <c r="L63" s="489"/>
      <c r="M63" s="489"/>
      <c r="N63" s="489"/>
      <c r="O63" s="489"/>
      <c r="P63" s="489"/>
      <c r="Q63" s="489"/>
      <c r="R63" s="489"/>
      <c r="S63" s="489"/>
      <c r="T63" s="489"/>
      <c r="U63" s="489"/>
      <c r="V63" s="489"/>
      <c r="W63" s="489"/>
      <c r="X63" s="489"/>
      <c r="Y63" s="489"/>
      <c r="Z63" s="483" t="s">
        <v>457</v>
      </c>
      <c r="AA63" s="483"/>
      <c r="AB63" s="483"/>
      <c r="AC63" s="489" t="str">
        <f>document_revision</f>
        <v>Insert Project Document Revision</v>
      </c>
      <c r="AD63" s="489"/>
      <c r="AE63" s="489"/>
      <c r="AF63" s="489"/>
      <c r="AG63" s="483" t="s">
        <v>438</v>
      </c>
      <c r="AH63" s="483"/>
      <c r="AI63" s="483"/>
      <c r="AJ63" s="483"/>
      <c r="AK63" s="483"/>
      <c r="AL63" s="484">
        <f>total_page</f>
        <v>13</v>
      </c>
      <c r="AM63" s="485"/>
    </row>
  </sheetData>
  <dataConsolidate/>
  <mergeCells count="228">
    <mergeCell ref="B40:E40"/>
    <mergeCell ref="F39:T39"/>
    <mergeCell ref="F38:T38"/>
    <mergeCell ref="AE45:AL45"/>
    <mergeCell ref="U40:AD40"/>
    <mergeCell ref="U41:AD41"/>
    <mergeCell ref="U42:AD42"/>
    <mergeCell ref="F36:T36"/>
    <mergeCell ref="U43:AD43"/>
    <mergeCell ref="B42:E42"/>
    <mergeCell ref="F42:T42"/>
    <mergeCell ref="AE42:AL42"/>
    <mergeCell ref="AE36:AL36"/>
    <mergeCell ref="AE39:AL39"/>
    <mergeCell ref="U36:AD36"/>
    <mergeCell ref="U39:AD39"/>
    <mergeCell ref="U38:AD38"/>
    <mergeCell ref="AE40:AL40"/>
    <mergeCell ref="AE41:AL41"/>
    <mergeCell ref="AE43:AL43"/>
    <mergeCell ref="B41:E41"/>
    <mergeCell ref="AE18:AL18"/>
    <mergeCell ref="AE19:AL19"/>
    <mergeCell ref="B59:E59"/>
    <mergeCell ref="B60:E60"/>
    <mergeCell ref="F57:T57"/>
    <mergeCell ref="F59:T59"/>
    <mergeCell ref="F60:T60"/>
    <mergeCell ref="F33:T33"/>
    <mergeCell ref="F30:T30"/>
    <mergeCell ref="F31:T31"/>
    <mergeCell ref="F27:T27"/>
    <mergeCell ref="B34:E34"/>
    <mergeCell ref="AE34:AL34"/>
    <mergeCell ref="B35:E35"/>
    <mergeCell ref="U35:AD35"/>
    <mergeCell ref="AE35:AL35"/>
    <mergeCell ref="B37:E37"/>
    <mergeCell ref="F37:T37"/>
    <mergeCell ref="U37:AD37"/>
    <mergeCell ref="AE20:AL20"/>
    <mergeCell ref="F19:T19"/>
    <mergeCell ref="B36:E36"/>
    <mergeCell ref="B38:E38"/>
    <mergeCell ref="AE38:AL38"/>
    <mergeCell ref="AE48:AL48"/>
    <mergeCell ref="AE52:AL52"/>
    <mergeCell ref="U49:AD49"/>
    <mergeCell ref="AE49:AL49"/>
    <mergeCell ref="U50:AD50"/>
    <mergeCell ref="AE37:AL37"/>
    <mergeCell ref="AE50:AL50"/>
    <mergeCell ref="U52:AD52"/>
    <mergeCell ref="U46:AD46"/>
    <mergeCell ref="AE46:AL46"/>
    <mergeCell ref="U48:AD48"/>
    <mergeCell ref="U51:AD51"/>
    <mergeCell ref="AE51:AL51"/>
    <mergeCell ref="AE22:AL22"/>
    <mergeCell ref="AE23:AL23"/>
    <mergeCell ref="AE24:AL24"/>
    <mergeCell ref="AE29:AL29"/>
    <mergeCell ref="AE27:AL27"/>
    <mergeCell ref="AE32:AL32"/>
    <mergeCell ref="AE33:AL33"/>
    <mergeCell ref="F23:T23"/>
    <mergeCell ref="F24:T24"/>
    <mergeCell ref="AE28:AL28"/>
    <mergeCell ref="U33:AD33"/>
    <mergeCell ref="U31:AD31"/>
    <mergeCell ref="U30:AD30"/>
    <mergeCell ref="U27:AD27"/>
    <mergeCell ref="U28:AD28"/>
    <mergeCell ref="U29:AD29"/>
    <mergeCell ref="U32:AD32"/>
    <mergeCell ref="F32:T32"/>
    <mergeCell ref="F29:T29"/>
    <mergeCell ref="F26:T26"/>
    <mergeCell ref="U26:AD26"/>
    <mergeCell ref="F25:T25"/>
    <mergeCell ref="F28:T28"/>
    <mergeCell ref="B8:E8"/>
    <mergeCell ref="B13:E13"/>
    <mergeCell ref="B15:E15"/>
    <mergeCell ref="AE11:AL11"/>
    <mergeCell ref="AE9:AL9"/>
    <mergeCell ref="V11:AD11"/>
    <mergeCell ref="F14:T14"/>
    <mergeCell ref="U14:AD14"/>
    <mergeCell ref="AE14:AL14"/>
    <mergeCell ref="B14:E14"/>
    <mergeCell ref="AE12:AL12"/>
    <mergeCell ref="AE13:AL13"/>
    <mergeCell ref="F12:T12"/>
    <mergeCell ref="F13:T13"/>
    <mergeCell ref="B12:E12"/>
    <mergeCell ref="F8:T8"/>
    <mergeCell ref="F10:T10"/>
    <mergeCell ref="F49:T49"/>
    <mergeCell ref="B50:E50"/>
    <mergeCell ref="F50:T50"/>
    <mergeCell ref="B1:AL1"/>
    <mergeCell ref="B2:J2"/>
    <mergeCell ref="K2:AL2"/>
    <mergeCell ref="B3:J3"/>
    <mergeCell ref="K3:AL3"/>
    <mergeCell ref="B4:E4"/>
    <mergeCell ref="U17:AD17"/>
    <mergeCell ref="U9:AD9"/>
    <mergeCell ref="U12:AD12"/>
    <mergeCell ref="F5:AD5"/>
    <mergeCell ref="U7:AD7"/>
    <mergeCell ref="U8:AD8"/>
    <mergeCell ref="U10:AD10"/>
    <mergeCell ref="U13:AD13"/>
    <mergeCell ref="U15:AD15"/>
    <mergeCell ref="U16:AD16"/>
    <mergeCell ref="F7:T7"/>
    <mergeCell ref="F17:T17"/>
    <mergeCell ref="F9:T9"/>
    <mergeCell ref="F11:U11"/>
    <mergeCell ref="B7:E7"/>
    <mergeCell ref="B16:E16"/>
    <mergeCell ref="B17:E17"/>
    <mergeCell ref="F20:T20"/>
    <mergeCell ref="F22:T22"/>
    <mergeCell ref="B18:E18"/>
    <mergeCell ref="B19:E19"/>
    <mergeCell ref="B20:E20"/>
    <mergeCell ref="F21:AD21"/>
    <mergeCell ref="B21:E21"/>
    <mergeCell ref="AB19:AD19"/>
    <mergeCell ref="U19:AA19"/>
    <mergeCell ref="AE60:AL60"/>
    <mergeCell ref="AE56:AL56"/>
    <mergeCell ref="AE58:AL58"/>
    <mergeCell ref="B53:E53"/>
    <mergeCell ref="B54:E54"/>
    <mergeCell ref="B55:E55"/>
    <mergeCell ref="B56:E56"/>
    <mergeCell ref="U60:AD60"/>
    <mergeCell ref="B30:E30"/>
    <mergeCell ref="B31:E31"/>
    <mergeCell ref="F41:T41"/>
    <mergeCell ref="B39:E39"/>
    <mergeCell ref="B43:E43"/>
    <mergeCell ref="F43:T43"/>
    <mergeCell ref="B48:E48"/>
    <mergeCell ref="F48:T48"/>
    <mergeCell ref="B52:E52"/>
    <mergeCell ref="F52:T52"/>
    <mergeCell ref="B49:E49"/>
    <mergeCell ref="F40:T40"/>
    <mergeCell ref="F51:T51"/>
    <mergeCell ref="B51:E51"/>
    <mergeCell ref="B46:E46"/>
    <mergeCell ref="F46:T46"/>
    <mergeCell ref="AE61:AL61"/>
    <mergeCell ref="AE62:AL62"/>
    <mergeCell ref="AL63:AM63"/>
    <mergeCell ref="AG63:AK63"/>
    <mergeCell ref="AC63:AF63"/>
    <mergeCell ref="Z63:AB63"/>
    <mergeCell ref="K63:Y63"/>
    <mergeCell ref="F62:T62"/>
    <mergeCell ref="F61:T61"/>
    <mergeCell ref="U61:AD61"/>
    <mergeCell ref="U62:AD62"/>
    <mergeCell ref="B63:J63"/>
    <mergeCell ref="B62:E62"/>
    <mergeCell ref="B61:E61"/>
    <mergeCell ref="AE59:AL59"/>
    <mergeCell ref="U59:AD59"/>
    <mergeCell ref="B58:E58"/>
    <mergeCell ref="AE55:AL55"/>
    <mergeCell ref="B57:E57"/>
    <mergeCell ref="AE57:AL57"/>
    <mergeCell ref="U57:AD57"/>
    <mergeCell ref="AE53:AL53"/>
    <mergeCell ref="AE54:AL54"/>
    <mergeCell ref="AE21:AL21"/>
    <mergeCell ref="AE15:AL15"/>
    <mergeCell ref="AE16:AL16"/>
    <mergeCell ref="B22:E22"/>
    <mergeCell ref="B23:E23"/>
    <mergeCell ref="B24:E24"/>
    <mergeCell ref="B33:E33"/>
    <mergeCell ref="B25:E25"/>
    <mergeCell ref="B29:E29"/>
    <mergeCell ref="B26:E26"/>
    <mergeCell ref="B27:E27"/>
    <mergeCell ref="B28:E28"/>
    <mergeCell ref="AE17:AL17"/>
    <mergeCell ref="U24:AD24"/>
    <mergeCell ref="U23:AD23"/>
    <mergeCell ref="U22:AD22"/>
    <mergeCell ref="U20:AD20"/>
    <mergeCell ref="AE31:AL31"/>
    <mergeCell ref="AE26:AL26"/>
    <mergeCell ref="AE25:AL25"/>
    <mergeCell ref="AE30:AL30"/>
    <mergeCell ref="U25:AD25"/>
    <mergeCell ref="F15:T15"/>
    <mergeCell ref="F16:T16"/>
    <mergeCell ref="F35:T35"/>
    <mergeCell ref="F34:AD34"/>
    <mergeCell ref="F6:AD6"/>
    <mergeCell ref="B6:E6"/>
    <mergeCell ref="AE6:AL6"/>
    <mergeCell ref="S18:AD18"/>
    <mergeCell ref="F18:R18"/>
    <mergeCell ref="B47:E47"/>
    <mergeCell ref="F47:T47"/>
    <mergeCell ref="U47:AD47"/>
    <mergeCell ref="AE47:AL47"/>
    <mergeCell ref="B44:E44"/>
    <mergeCell ref="F44:T44"/>
    <mergeCell ref="U44:AD44"/>
    <mergeCell ref="AE44:AL44"/>
    <mergeCell ref="B45:E45"/>
    <mergeCell ref="F45:T45"/>
    <mergeCell ref="U45:AD45"/>
    <mergeCell ref="B10:E10"/>
    <mergeCell ref="B11:E11"/>
    <mergeCell ref="B9:E9"/>
    <mergeCell ref="AE7:AL7"/>
    <mergeCell ref="AE8:AL8"/>
    <mergeCell ref="AE10:AL10"/>
  </mergeCells>
  <dataValidations count="40">
    <dataValidation type="list" allowBlank="1" showInputMessage="1" showErrorMessage="1" sqref="U25:AD25" xr:uid="{00000000-0002-0000-0C00-000000000000}">
      <formula1>$AO$25:$AQ$25</formula1>
    </dataValidation>
    <dataValidation type="list" allowBlank="1" showInputMessage="1" showErrorMessage="1" sqref="U26:AD26" xr:uid="{00000000-0002-0000-0C00-000001000000}">
      <formula1>$AO$26:$AQ$26</formula1>
    </dataValidation>
    <dataValidation type="list" allowBlank="1" showInputMessage="1" showErrorMessage="1" sqref="U27:AD27" xr:uid="{00000000-0002-0000-0C00-000002000000}">
      <formula1>$AO$27:$AQ$27</formula1>
    </dataValidation>
    <dataValidation type="list" allowBlank="1" showInputMessage="1" showErrorMessage="1" sqref="U33:AD33" xr:uid="{00000000-0002-0000-0C00-000003000000}">
      <formula1>$AO$33:$AQ$33</formula1>
    </dataValidation>
    <dataValidation type="list" allowBlank="1" showInputMessage="1" showErrorMessage="1" sqref="U31:AD31" xr:uid="{00000000-0002-0000-0C00-000004000000}">
      <formula1>$AO$31:$AQ$31</formula1>
    </dataValidation>
    <dataValidation type="list" allowBlank="1" showInputMessage="1" showErrorMessage="1" sqref="U30:AD30" xr:uid="{00000000-0002-0000-0C00-000005000000}">
      <formula1>$AO$30:$AQ$30</formula1>
    </dataValidation>
    <dataValidation type="list" allowBlank="1" showInputMessage="1" showErrorMessage="1" sqref="U24:AD24" xr:uid="{00000000-0002-0000-0C00-000006000000}">
      <formula1>$AO$24:$AQ$24</formula1>
    </dataValidation>
    <dataValidation type="list" allowBlank="1" showInputMessage="1" showErrorMessage="1" sqref="U23:AD23" xr:uid="{00000000-0002-0000-0C00-000007000000}">
      <formula1>$AO$23:$AR$23</formula1>
    </dataValidation>
    <dataValidation type="list" allowBlank="1" showInputMessage="1" showErrorMessage="1" sqref="U22:AD22" xr:uid="{00000000-0002-0000-0C00-000008000000}">
      <formula1>$AO$22:$AQ$22</formula1>
    </dataValidation>
    <dataValidation type="list" allowBlank="1" showInputMessage="1" showErrorMessage="1" sqref="U20:AD20" xr:uid="{00000000-0002-0000-0C00-000009000000}">
      <formula1>$AO$20:$AQ$20</formula1>
    </dataValidation>
    <dataValidation type="list" allowBlank="1" showInputMessage="1" showErrorMessage="1" sqref="U9:AD9" xr:uid="{00000000-0002-0000-0C00-00000A000000}">
      <formula1>$AO$9:$AQ$9</formula1>
    </dataValidation>
    <dataValidation type="list" allowBlank="1" showInputMessage="1" showErrorMessage="1" sqref="U7:AD7" xr:uid="{00000000-0002-0000-0C00-00000B000000}">
      <formula1>$AO$7:$AQ$7</formula1>
    </dataValidation>
    <dataValidation type="list" allowBlank="1" showInputMessage="1" showErrorMessage="1" sqref="U8:AD8" xr:uid="{00000000-0002-0000-0C00-00000C000000}">
      <formula1>$AO$8:$AQ$8</formula1>
    </dataValidation>
    <dataValidation type="list" allowBlank="1" showInputMessage="1" showErrorMessage="1" sqref="U10:AD10" xr:uid="{00000000-0002-0000-0C00-00000D000000}">
      <formula1>$AO$10:$AQ$10</formula1>
    </dataValidation>
    <dataValidation type="list" allowBlank="1" showInputMessage="1" showErrorMessage="1" sqref="U52:AD52" xr:uid="{00000000-0002-0000-0C00-00000E000000}">
      <formula1>$AO$52:$AQ$52</formula1>
    </dataValidation>
    <dataValidation type="list" allowBlank="1" showInputMessage="1" showErrorMessage="1" sqref="U49:AD49" xr:uid="{00000000-0002-0000-0C00-00000F000000}">
      <formula1>$AO$49:$AT$49</formula1>
    </dataValidation>
    <dataValidation type="list" allowBlank="1" showInputMessage="1" showErrorMessage="1" sqref="U43:AD43" xr:uid="{00000000-0002-0000-0C00-000010000000}">
      <formula1>$AO$43:$AQ$43</formula1>
    </dataValidation>
    <dataValidation type="list" allowBlank="1" showInputMessage="1" showErrorMessage="1" sqref="U44:AD44" xr:uid="{00000000-0002-0000-0C00-000011000000}">
      <formula1>$AO$44:$AQ$44</formula1>
    </dataValidation>
    <dataValidation type="list" allowBlank="1" showInputMessage="1" showErrorMessage="1" sqref="U46:AD46" xr:uid="{00000000-0002-0000-0C00-000012000000}">
      <formula1>$AO$46:$AQ$46</formula1>
    </dataValidation>
    <dataValidation type="list" allowBlank="1" showInputMessage="1" showErrorMessage="1" sqref="U35:AD35" xr:uid="{00000000-0002-0000-0C00-000013000000}">
      <formula1>$AO$35:$AQ$35</formula1>
    </dataValidation>
    <dataValidation type="list" allowBlank="1" showInputMessage="1" showErrorMessage="1" sqref="U37:AD37" xr:uid="{00000000-0002-0000-0C00-000014000000}">
      <formula1>$AO$37:$AQ$37</formula1>
    </dataValidation>
    <dataValidation type="list" allowBlank="1" showInputMessage="1" showErrorMessage="1" sqref="U38:AD38" xr:uid="{00000000-0002-0000-0C00-000015000000}">
      <formula1>$AO$38:$AQ$38</formula1>
    </dataValidation>
    <dataValidation type="list" allowBlank="1" showInputMessage="1" showErrorMessage="1" sqref="U40:AD40" xr:uid="{00000000-0002-0000-0C00-000016000000}">
      <formula1>$AO$40:$AQ$40</formula1>
    </dataValidation>
    <dataValidation type="list" allowBlank="1" showInputMessage="1" showErrorMessage="1" sqref="U41:AD41" xr:uid="{00000000-0002-0000-0C00-000017000000}">
      <formula1>$AO$41:$AQ$41</formula1>
    </dataValidation>
    <dataValidation type="list" allowBlank="1" showInputMessage="1" showErrorMessage="1" sqref="U45:AD45" xr:uid="{00000000-0002-0000-0C00-000018000000}">
      <formula1>$AO$45:$AQ$45</formula1>
    </dataValidation>
    <dataValidation type="list" allowBlank="1" showInputMessage="1" showErrorMessage="1" sqref="U47:AD47" xr:uid="{00000000-0002-0000-0C00-000019000000}">
      <formula1>$AO$47:$AQ$47</formula1>
    </dataValidation>
    <dataValidation type="list" allowBlank="1" showInputMessage="1" showErrorMessage="1" sqref="U48:AD48" xr:uid="{00000000-0002-0000-0C00-00001A000000}">
      <formula1>$AO$48:$AQ$48</formula1>
    </dataValidation>
    <dataValidation type="list" allowBlank="1" showInputMessage="1" showErrorMessage="1" sqref="U50:AD50" xr:uid="{00000000-0002-0000-0C00-00001B000000}">
      <formula1>$AO$50:$AQ$50</formula1>
    </dataValidation>
    <dataValidation type="list" allowBlank="1" showInputMessage="1" showErrorMessage="1" sqref="U51:AD51" xr:uid="{00000000-0002-0000-0C00-00001C000000}">
      <formula1>$AO$51:$AQ$51</formula1>
    </dataValidation>
    <dataValidation type="list" allowBlank="1" showInputMessage="1" showErrorMessage="1" sqref="U16:AD16" xr:uid="{00000000-0002-0000-0C00-00001D000000}">
      <formula1>$AO$16:$AR$16</formula1>
    </dataValidation>
    <dataValidation type="list" allowBlank="1" showInputMessage="1" showErrorMessage="1" sqref="U17:AD17" xr:uid="{00000000-0002-0000-0C00-00001E000000}">
      <formula1>$AO$17:$AQ$17</formula1>
    </dataValidation>
    <dataValidation type="list" allowBlank="1" showInputMessage="1" showErrorMessage="1" sqref="U13:AD13" xr:uid="{00000000-0002-0000-0C00-00001F000000}">
      <formula1>$AO$13:$AQ$13</formula1>
    </dataValidation>
    <dataValidation type="list" allowBlank="1" showInputMessage="1" showErrorMessage="1" sqref="U15:AD15" xr:uid="{00000000-0002-0000-0C00-000020000000}">
      <formula1>$AO$15:$AQ$15</formula1>
    </dataValidation>
    <dataValidation type="list" allowBlank="1" showInputMessage="1" showErrorMessage="1" sqref="U12" xr:uid="{00000000-0002-0000-0C00-000021000000}">
      <formula1>$AO$12:$AR$12</formula1>
    </dataValidation>
    <dataValidation type="list" allowBlank="1" showInputMessage="1" showErrorMessage="1" sqref="V11" xr:uid="{00000000-0002-0000-0C00-000022000000}">
      <formula1>$AO$11:$AQ$11</formula1>
    </dataValidation>
    <dataValidation type="list" allowBlank="1" showInputMessage="1" showErrorMessage="1" sqref="U14:AD14" xr:uid="{00000000-0002-0000-0C00-000023000000}">
      <formula1>$AO$14:$AR$14</formula1>
    </dataValidation>
    <dataValidation type="list" allowBlank="1" showInputMessage="1" showErrorMessage="1" sqref="U39:AD39" xr:uid="{00000000-0002-0000-0C00-000024000000}">
      <formula1>$AO$39:$AR$39</formula1>
    </dataValidation>
    <dataValidation type="list" allowBlank="1" showInputMessage="1" showErrorMessage="1" sqref="U42:AD42" xr:uid="{00000000-0002-0000-0C00-000025000000}">
      <formula1>$AO$42:$AQ$42</formula1>
    </dataValidation>
    <dataValidation type="list" allowBlank="1" showInputMessage="1" showErrorMessage="1" sqref="U36:AD36" xr:uid="{00000000-0002-0000-0C00-000026000000}">
      <formula1>$AO$36:$AQ$36</formula1>
    </dataValidation>
    <dataValidation type="list" allowBlank="1" showInputMessage="1" showErrorMessage="1" sqref="S18:AD18" xr:uid="{00000000-0002-0000-0C00-000027000000}">
      <formula1>$AO$18:$AR$18</formula1>
    </dataValidation>
  </dataValidations>
  <printOptions horizontalCentered="1" verticalCentered="1"/>
  <pageMargins left="0.98425196850393704" right="0.39370078740157483" top="0.51181102362204722" bottom="0.39370078740157483" header="0.31496062992125984" footer="0.51181102362204722"/>
  <pageSetup paperSize="9" scale="90" fitToHeight="0" orientation="portrait" r:id="rId1"/>
  <ignoredErrors>
    <ignoredError sqref="U14" formula="1"/>
  </ignoredError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B050"/>
  </sheetPr>
  <dimension ref="A1:AS63"/>
  <sheetViews>
    <sheetView showGridLines="0" zoomScaleNormal="100" zoomScaleSheetLayoutView="100" workbookViewId="0">
      <selection activeCell="B1" sqref="B1:AL1"/>
    </sheetView>
  </sheetViews>
  <sheetFormatPr defaultRowHeight="12.5" x14ac:dyDescent="0.25"/>
  <cols>
    <col min="1" max="1" width="2.6328125" style="61" customWidth="1"/>
    <col min="2" max="27" width="2.453125" style="61" customWidth="1"/>
    <col min="28" max="30" width="2.453125" style="64" customWidth="1"/>
    <col min="31" max="38" width="2.453125" style="61" customWidth="1"/>
    <col min="39" max="39" width="2.6328125" style="61" customWidth="1"/>
    <col min="40" max="40" width="9.08984375" customWidth="1"/>
    <col min="41" max="41" width="9.08984375" style="111" hidden="1" customWidth="1"/>
    <col min="42" max="44" width="24.36328125" style="111" hidden="1" customWidth="1"/>
    <col min="45" max="45" width="24.36328125" style="40" hidden="1" customWidth="1"/>
    <col min="46" max="49" width="0" hidden="1" customWidth="1"/>
  </cols>
  <sheetData>
    <row r="1" spans="1:45" ht="27.65" customHeight="1" thickBot="1" x14ac:dyDescent="0.3">
      <c r="A1" s="42" t="s">
        <v>0</v>
      </c>
      <c r="B1" s="515" t="s">
        <v>962</v>
      </c>
      <c r="C1" s="515"/>
      <c r="D1" s="515"/>
      <c r="E1" s="515"/>
      <c r="F1" s="515"/>
      <c r="G1" s="515"/>
      <c r="H1" s="515"/>
      <c r="I1" s="515"/>
      <c r="J1" s="515"/>
      <c r="K1" s="515"/>
      <c r="L1" s="515"/>
      <c r="M1" s="515"/>
      <c r="N1" s="515"/>
      <c r="O1" s="515"/>
      <c r="P1" s="515"/>
      <c r="Q1" s="515"/>
      <c r="R1" s="515"/>
      <c r="S1" s="515"/>
      <c r="T1" s="515"/>
      <c r="U1" s="515"/>
      <c r="V1" s="515"/>
      <c r="W1" s="515"/>
      <c r="X1" s="515"/>
      <c r="Y1" s="515"/>
      <c r="Z1" s="515"/>
      <c r="AA1" s="515"/>
      <c r="AB1" s="515"/>
      <c r="AC1" s="515"/>
      <c r="AD1" s="515"/>
      <c r="AE1" s="515"/>
      <c r="AF1" s="515"/>
      <c r="AG1" s="515"/>
      <c r="AH1" s="515"/>
      <c r="AI1" s="515"/>
      <c r="AJ1" s="515"/>
      <c r="AK1" s="515"/>
      <c r="AL1" s="515"/>
      <c r="AM1" s="43" t="s">
        <v>9</v>
      </c>
    </row>
    <row r="2" spans="1:45" ht="13.65" customHeight="1" x14ac:dyDescent="0.25">
      <c r="A2" s="45">
        <f>ROW()</f>
        <v>2</v>
      </c>
      <c r="B2" s="523" t="s">
        <v>65</v>
      </c>
      <c r="C2" s="523"/>
      <c r="D2" s="523"/>
      <c r="E2" s="523"/>
      <c r="F2" s="523"/>
      <c r="G2" s="523"/>
      <c r="H2" s="523"/>
      <c r="I2" s="523"/>
      <c r="J2" s="523"/>
      <c r="K2" s="516" t="str">
        <f>tag_number</f>
        <v>Insert Tag Number</v>
      </c>
      <c r="L2" s="516"/>
      <c r="M2" s="516"/>
      <c r="N2" s="516"/>
      <c r="O2" s="516"/>
      <c r="P2" s="516"/>
      <c r="Q2" s="516"/>
      <c r="R2" s="516"/>
      <c r="S2" s="516"/>
      <c r="T2" s="516"/>
      <c r="U2" s="516"/>
      <c r="V2" s="516"/>
      <c r="W2" s="516"/>
      <c r="X2" s="516"/>
      <c r="Y2" s="516"/>
      <c r="Z2" s="516"/>
      <c r="AA2" s="516"/>
      <c r="AB2" s="516"/>
      <c r="AC2" s="516"/>
      <c r="AD2" s="516"/>
      <c r="AE2" s="516"/>
      <c r="AF2" s="516"/>
      <c r="AG2" s="516"/>
      <c r="AH2" s="516"/>
      <c r="AI2" s="516"/>
      <c r="AJ2" s="516"/>
      <c r="AK2" s="516"/>
      <c r="AL2" s="517"/>
      <c r="AM2" s="375"/>
    </row>
    <row r="3" spans="1:45" ht="13.65" customHeight="1" x14ac:dyDescent="0.25">
      <c r="A3" s="46">
        <f>ROW()</f>
        <v>3</v>
      </c>
      <c r="B3" s="524" t="s">
        <v>66</v>
      </c>
      <c r="C3" s="524"/>
      <c r="D3" s="524"/>
      <c r="E3" s="524"/>
      <c r="F3" s="524"/>
      <c r="G3" s="524"/>
      <c r="H3" s="524"/>
      <c r="I3" s="524"/>
      <c r="J3" s="524"/>
      <c r="K3" s="518" t="str">
        <f>Service</f>
        <v>Insert Service Description</v>
      </c>
      <c r="L3" s="518"/>
      <c r="M3" s="518"/>
      <c r="N3" s="518"/>
      <c r="O3" s="518"/>
      <c r="P3" s="518"/>
      <c r="Q3" s="518"/>
      <c r="R3" s="518"/>
      <c r="S3" s="518"/>
      <c r="T3" s="518"/>
      <c r="U3" s="518"/>
      <c r="V3" s="518"/>
      <c r="W3" s="518"/>
      <c r="X3" s="518"/>
      <c r="Y3" s="518"/>
      <c r="Z3" s="518"/>
      <c r="AA3" s="518"/>
      <c r="AB3" s="518"/>
      <c r="AC3" s="518"/>
      <c r="AD3" s="518"/>
      <c r="AE3" s="518"/>
      <c r="AF3" s="518"/>
      <c r="AG3" s="518"/>
      <c r="AH3" s="518"/>
      <c r="AI3" s="518"/>
      <c r="AJ3" s="518"/>
      <c r="AK3" s="518"/>
      <c r="AL3" s="519"/>
      <c r="AM3" s="376"/>
      <c r="AO3" s="112" t="s">
        <v>832</v>
      </c>
    </row>
    <row r="4" spans="1:45" ht="13.65" customHeight="1" x14ac:dyDescent="0.25">
      <c r="A4" s="46">
        <f>ROW()</f>
        <v>4</v>
      </c>
      <c r="B4" s="520" t="s">
        <v>67</v>
      </c>
      <c r="C4" s="521"/>
      <c r="D4" s="521"/>
      <c r="E4" s="521"/>
      <c r="F4" s="48" t="s">
        <v>428</v>
      </c>
      <c r="G4" s="49"/>
      <c r="H4" s="49"/>
      <c r="I4" s="49"/>
      <c r="J4" s="49"/>
      <c r="K4" s="49"/>
      <c r="L4" s="49"/>
      <c r="M4" s="49"/>
      <c r="N4" s="49"/>
      <c r="O4" s="49"/>
      <c r="P4" s="49"/>
      <c r="Q4" s="49"/>
      <c r="R4" s="49"/>
      <c r="S4" s="49"/>
      <c r="T4" s="49"/>
      <c r="U4" s="48" t="s">
        <v>379</v>
      </c>
      <c r="V4" s="49"/>
      <c r="W4" s="49"/>
      <c r="X4" s="49"/>
      <c r="Y4" s="49"/>
      <c r="Z4" s="49"/>
      <c r="AA4" s="49"/>
      <c r="AB4" s="50"/>
      <c r="AC4" s="50"/>
      <c r="AD4" s="51"/>
      <c r="AE4" s="48" t="s">
        <v>68</v>
      </c>
      <c r="AF4" s="49"/>
      <c r="AG4" s="49"/>
      <c r="AH4" s="49"/>
      <c r="AI4" s="49"/>
      <c r="AJ4" s="49"/>
      <c r="AK4" s="49"/>
      <c r="AL4" s="52"/>
      <c r="AM4" s="376"/>
      <c r="AO4" s="248"/>
    </row>
    <row r="5" spans="1:45" x14ac:dyDescent="0.25">
      <c r="A5" s="46">
        <f>ROW()</f>
        <v>5</v>
      </c>
      <c r="B5" s="619"/>
      <c r="C5" s="620"/>
      <c r="D5" s="620"/>
      <c r="E5" s="620"/>
      <c r="F5" s="465" t="s">
        <v>357</v>
      </c>
      <c r="G5" s="465"/>
      <c r="H5" s="465"/>
      <c r="I5" s="465"/>
      <c r="J5" s="465"/>
      <c r="K5" s="465"/>
      <c r="L5" s="465"/>
      <c r="M5" s="465"/>
      <c r="N5" s="465"/>
      <c r="O5" s="465"/>
      <c r="P5" s="465"/>
      <c r="Q5" s="465"/>
      <c r="R5" s="465"/>
      <c r="S5" s="465"/>
      <c r="T5" s="465"/>
      <c r="U5" s="465"/>
      <c r="V5" s="465"/>
      <c r="W5" s="465"/>
      <c r="X5" s="465"/>
      <c r="Y5" s="465"/>
      <c r="Z5" s="465"/>
      <c r="AA5" s="465"/>
      <c r="AB5" s="465"/>
      <c r="AC5" s="465"/>
      <c r="AD5" s="465"/>
      <c r="AE5" s="464"/>
      <c r="AF5" s="464"/>
      <c r="AG5" s="464"/>
      <c r="AH5" s="464"/>
      <c r="AI5" s="464"/>
      <c r="AJ5" s="464"/>
      <c r="AK5" s="464"/>
      <c r="AL5" s="529"/>
      <c r="AM5" s="376"/>
      <c r="AO5" s="123"/>
      <c r="AP5" s="123"/>
      <c r="AQ5" s="130"/>
      <c r="AR5" s="130"/>
      <c r="AS5" s="111"/>
    </row>
    <row r="6" spans="1:45" ht="12.75" customHeight="1" x14ac:dyDescent="0.25">
      <c r="A6" s="46">
        <f>ROW()</f>
        <v>6</v>
      </c>
      <c r="B6" s="686" t="s">
        <v>977</v>
      </c>
      <c r="C6" s="687"/>
      <c r="D6" s="687"/>
      <c r="E6" s="688"/>
      <c r="F6" s="544" t="s">
        <v>822</v>
      </c>
      <c r="G6" s="545"/>
      <c r="H6" s="545"/>
      <c r="I6" s="545"/>
      <c r="J6" s="545"/>
      <c r="K6" s="545"/>
      <c r="L6" s="545"/>
      <c r="M6" s="545"/>
      <c r="N6" s="545"/>
      <c r="O6" s="545"/>
      <c r="P6" s="545"/>
      <c r="Q6" s="545"/>
      <c r="R6" s="545"/>
      <c r="S6" s="545"/>
      <c r="T6" s="545"/>
      <c r="U6" s="450" t="s">
        <v>69</v>
      </c>
      <c r="V6" s="450"/>
      <c r="W6" s="450"/>
      <c r="X6" s="450"/>
      <c r="Y6" s="450"/>
      <c r="Z6" s="450"/>
      <c r="AA6" s="450"/>
      <c r="AB6" s="450"/>
      <c r="AC6" s="450"/>
      <c r="AD6" s="451"/>
      <c r="AE6" s="692"/>
      <c r="AF6" s="693"/>
      <c r="AG6" s="693"/>
      <c r="AH6" s="693"/>
      <c r="AI6" s="693"/>
      <c r="AJ6" s="693"/>
      <c r="AK6" s="693"/>
      <c r="AL6" s="694"/>
      <c r="AM6" s="376"/>
      <c r="AO6" s="103" t="s">
        <v>69</v>
      </c>
      <c r="AP6" s="124" t="s">
        <v>318</v>
      </c>
      <c r="AQ6" s="201" t="s">
        <v>929</v>
      </c>
      <c r="AR6" s="124" t="s">
        <v>73</v>
      </c>
      <c r="AS6" s="111"/>
    </row>
    <row r="7" spans="1:45" x14ac:dyDescent="0.25">
      <c r="A7" s="46">
        <f>ROW()</f>
        <v>7</v>
      </c>
      <c r="B7" s="689"/>
      <c r="C7" s="690"/>
      <c r="D7" s="690"/>
      <c r="E7" s="691"/>
      <c r="F7" s="605"/>
      <c r="G7" s="606"/>
      <c r="H7" s="606"/>
      <c r="I7" s="606"/>
      <c r="J7" s="606"/>
      <c r="K7" s="606"/>
      <c r="L7" s="606"/>
      <c r="M7" s="606"/>
      <c r="N7" s="606"/>
      <c r="O7" s="606"/>
      <c r="P7" s="606"/>
      <c r="Q7" s="606"/>
      <c r="R7" s="606"/>
      <c r="S7" s="606"/>
      <c r="T7" s="606"/>
      <c r="U7" s="453"/>
      <c r="V7" s="453"/>
      <c r="W7" s="453"/>
      <c r="X7" s="453"/>
      <c r="Y7" s="453"/>
      <c r="Z7" s="453"/>
      <c r="AA7" s="453"/>
      <c r="AB7" s="453"/>
      <c r="AC7" s="453"/>
      <c r="AD7" s="454"/>
      <c r="AE7" s="335"/>
      <c r="AF7" s="336"/>
      <c r="AG7" s="336"/>
      <c r="AH7" s="336"/>
      <c r="AI7" s="336"/>
      <c r="AJ7" s="336"/>
      <c r="AK7" s="336"/>
      <c r="AL7" s="337"/>
      <c r="AM7" s="376"/>
      <c r="AO7" s="334"/>
      <c r="AP7" s="123"/>
      <c r="AQ7" s="334"/>
      <c r="AR7" s="123"/>
      <c r="AS7" s="111"/>
    </row>
    <row r="8" spans="1:45" x14ac:dyDescent="0.25">
      <c r="A8" s="46">
        <f>ROW()</f>
        <v>8</v>
      </c>
      <c r="B8" s="565"/>
      <c r="C8" s="566"/>
      <c r="D8" s="566"/>
      <c r="E8" s="567"/>
      <c r="F8" s="539" t="s">
        <v>358</v>
      </c>
      <c r="G8" s="540"/>
      <c r="H8" s="540"/>
      <c r="I8" s="540"/>
      <c r="J8" s="540"/>
      <c r="K8" s="540"/>
      <c r="L8" s="540"/>
      <c r="M8" s="540"/>
      <c r="N8" s="540"/>
      <c r="O8" s="540"/>
      <c r="P8" s="540"/>
      <c r="Q8" s="540"/>
      <c r="R8" s="540"/>
      <c r="S8" s="540"/>
      <c r="T8" s="540"/>
      <c r="U8" s="540"/>
      <c r="V8" s="540"/>
      <c r="W8" s="540"/>
      <c r="X8" s="540"/>
      <c r="Y8" s="540"/>
      <c r="Z8" s="540"/>
      <c r="AA8" s="540"/>
      <c r="AB8" s="540"/>
      <c r="AC8" s="540"/>
      <c r="AD8" s="541"/>
      <c r="AE8" s="692"/>
      <c r="AF8" s="693"/>
      <c r="AG8" s="693"/>
      <c r="AH8" s="693"/>
      <c r="AI8" s="693"/>
      <c r="AJ8" s="693"/>
      <c r="AK8" s="693"/>
      <c r="AL8" s="694"/>
      <c r="AM8" s="376"/>
      <c r="AO8" s="123"/>
      <c r="AP8" s="123"/>
      <c r="AQ8" s="130"/>
      <c r="AR8" s="130"/>
      <c r="AS8" s="111"/>
    </row>
    <row r="9" spans="1:45" x14ac:dyDescent="0.25">
      <c r="A9" s="46">
        <f>ROW()</f>
        <v>9</v>
      </c>
      <c r="B9" s="565"/>
      <c r="C9" s="566"/>
      <c r="D9" s="566"/>
      <c r="E9" s="567"/>
      <c r="F9" s="446" t="s">
        <v>823</v>
      </c>
      <c r="G9" s="447"/>
      <c r="H9" s="447"/>
      <c r="I9" s="447"/>
      <c r="J9" s="447"/>
      <c r="K9" s="447"/>
      <c r="L9" s="447"/>
      <c r="M9" s="447"/>
      <c r="N9" s="447"/>
      <c r="O9" s="447"/>
      <c r="P9" s="447"/>
      <c r="Q9" s="447"/>
      <c r="R9" s="447"/>
      <c r="S9" s="447"/>
      <c r="T9" s="447"/>
      <c r="U9" s="546" t="s">
        <v>429</v>
      </c>
      <c r="V9" s="546"/>
      <c r="W9" s="546"/>
      <c r="X9" s="546"/>
      <c r="Y9" s="546"/>
      <c r="Z9" s="546"/>
      <c r="AA9" s="546"/>
      <c r="AB9" s="546"/>
      <c r="AC9" s="546"/>
      <c r="AD9" s="551"/>
      <c r="AE9" s="446"/>
      <c r="AF9" s="447"/>
      <c r="AG9" s="447"/>
      <c r="AH9" s="447"/>
      <c r="AI9" s="447"/>
      <c r="AJ9" s="447"/>
      <c r="AK9" s="447"/>
      <c r="AL9" s="448"/>
      <c r="AM9" s="376"/>
      <c r="AO9" s="152"/>
      <c r="AP9" s="108"/>
      <c r="AS9" s="111"/>
    </row>
    <row r="10" spans="1:45" x14ac:dyDescent="0.25">
      <c r="A10" s="46">
        <f>ROW()</f>
        <v>10</v>
      </c>
      <c r="B10" s="565"/>
      <c r="C10" s="566"/>
      <c r="D10" s="566"/>
      <c r="E10" s="567"/>
      <c r="F10" s="446" t="s">
        <v>824</v>
      </c>
      <c r="G10" s="447"/>
      <c r="H10" s="447"/>
      <c r="I10" s="447"/>
      <c r="J10" s="447"/>
      <c r="K10" s="447"/>
      <c r="L10" s="447"/>
      <c r="M10" s="447"/>
      <c r="N10" s="447"/>
      <c r="O10" s="447"/>
      <c r="P10" s="447"/>
      <c r="Q10" s="447"/>
      <c r="R10" s="447"/>
      <c r="S10" s="447"/>
      <c r="T10" s="447"/>
      <c r="U10" s="546" t="s">
        <v>429</v>
      </c>
      <c r="V10" s="546"/>
      <c r="W10" s="546"/>
      <c r="X10" s="546"/>
      <c r="Y10" s="546"/>
      <c r="Z10" s="546"/>
      <c r="AA10" s="546"/>
      <c r="AB10" s="546"/>
      <c r="AC10" s="546"/>
      <c r="AD10" s="551"/>
      <c r="AE10" s="446"/>
      <c r="AF10" s="447"/>
      <c r="AG10" s="447"/>
      <c r="AH10" s="447"/>
      <c r="AI10" s="447"/>
      <c r="AJ10" s="447"/>
      <c r="AK10" s="447"/>
      <c r="AL10" s="448"/>
      <c r="AM10" s="376"/>
      <c r="AO10" s="152"/>
      <c r="AP10" s="108"/>
      <c r="AS10" s="111"/>
    </row>
    <row r="11" spans="1:45" x14ac:dyDescent="0.25">
      <c r="A11" s="46">
        <f>ROW()</f>
        <v>11</v>
      </c>
      <c r="B11" s="565"/>
      <c r="C11" s="566"/>
      <c r="D11" s="566"/>
      <c r="E11" s="567"/>
      <c r="F11" s="446" t="s">
        <v>825</v>
      </c>
      <c r="G11" s="447"/>
      <c r="H11" s="447"/>
      <c r="I11" s="447"/>
      <c r="J11" s="447"/>
      <c r="K11" s="447"/>
      <c r="L11" s="447"/>
      <c r="M11" s="447"/>
      <c r="N11" s="447"/>
      <c r="O11" s="447"/>
      <c r="P11" s="447"/>
      <c r="Q11" s="447"/>
      <c r="R11" s="447"/>
      <c r="S11" s="447"/>
      <c r="T11" s="447"/>
      <c r="U11" s="546" t="s">
        <v>429</v>
      </c>
      <c r="V11" s="546"/>
      <c r="W11" s="546"/>
      <c r="X11" s="546"/>
      <c r="Y11" s="546"/>
      <c r="Z11" s="546"/>
      <c r="AA11" s="546"/>
      <c r="AB11" s="546"/>
      <c r="AC11" s="546"/>
      <c r="AD11" s="551"/>
      <c r="AE11" s="446"/>
      <c r="AF11" s="447"/>
      <c r="AG11" s="447"/>
      <c r="AH11" s="447"/>
      <c r="AI11" s="447"/>
      <c r="AJ11" s="447"/>
      <c r="AK11" s="447"/>
      <c r="AL11" s="448"/>
      <c r="AM11" s="376"/>
      <c r="AO11" s="152"/>
      <c r="AP11" s="108"/>
      <c r="AS11" s="111"/>
    </row>
    <row r="12" spans="1:45" x14ac:dyDescent="0.25">
      <c r="A12" s="46">
        <f>ROW()</f>
        <v>12</v>
      </c>
      <c r="B12" s="607" t="s">
        <v>1058</v>
      </c>
      <c r="C12" s="608"/>
      <c r="D12" s="608"/>
      <c r="E12" s="609"/>
      <c r="F12" s="539" t="s">
        <v>1059</v>
      </c>
      <c r="G12" s="540"/>
      <c r="H12" s="540"/>
      <c r="I12" s="540"/>
      <c r="J12" s="540"/>
      <c r="K12" s="540"/>
      <c r="L12" s="540"/>
      <c r="M12" s="540"/>
      <c r="N12" s="540"/>
      <c r="O12" s="540"/>
      <c r="P12" s="540"/>
      <c r="Q12" s="540"/>
      <c r="R12" s="540"/>
      <c r="S12" s="540"/>
      <c r="T12" s="540"/>
      <c r="U12" s="540"/>
      <c r="V12" s="540"/>
      <c r="W12" s="540"/>
      <c r="X12" s="540"/>
      <c r="Y12" s="540"/>
      <c r="Z12" s="540"/>
      <c r="AA12" s="540"/>
      <c r="AB12" s="540"/>
      <c r="AC12" s="540"/>
      <c r="AD12" s="541"/>
      <c r="AE12" s="446"/>
      <c r="AF12" s="447"/>
      <c r="AG12" s="447"/>
      <c r="AH12" s="447"/>
      <c r="AI12" s="447"/>
      <c r="AJ12" s="447"/>
      <c r="AK12" s="447"/>
      <c r="AL12" s="448"/>
      <c r="AM12" s="376"/>
      <c r="AO12" s="152"/>
      <c r="AP12" s="108"/>
      <c r="AS12" s="111"/>
    </row>
    <row r="13" spans="1:45" x14ac:dyDescent="0.25">
      <c r="A13" s="46">
        <f>ROW()</f>
        <v>13</v>
      </c>
      <c r="B13" s="565"/>
      <c r="C13" s="566"/>
      <c r="D13" s="566"/>
      <c r="E13" s="567"/>
      <c r="F13" s="446" t="s">
        <v>1060</v>
      </c>
      <c r="G13" s="447"/>
      <c r="H13" s="447"/>
      <c r="I13" s="447"/>
      <c r="J13" s="447"/>
      <c r="K13" s="447"/>
      <c r="L13" s="447"/>
      <c r="M13" s="447"/>
      <c r="N13" s="447"/>
      <c r="O13" s="447"/>
      <c r="P13" s="447"/>
      <c r="Q13" s="447"/>
      <c r="R13" s="447"/>
      <c r="S13" s="447"/>
      <c r="T13" s="447"/>
      <c r="U13" s="546" t="s">
        <v>429</v>
      </c>
      <c r="V13" s="546"/>
      <c r="W13" s="546"/>
      <c r="X13" s="546"/>
      <c r="Y13" s="546"/>
      <c r="Z13" s="546"/>
      <c r="AA13" s="546"/>
      <c r="AB13" s="546"/>
      <c r="AC13" s="546"/>
      <c r="AD13" s="551"/>
      <c r="AE13" s="446"/>
      <c r="AF13" s="447"/>
      <c r="AG13" s="447"/>
      <c r="AH13" s="447"/>
      <c r="AI13" s="447"/>
      <c r="AJ13" s="447"/>
      <c r="AK13" s="447"/>
      <c r="AL13" s="448"/>
      <c r="AM13" s="376"/>
      <c r="AO13" s="152"/>
      <c r="AP13" s="108"/>
      <c r="AS13" s="111"/>
    </row>
    <row r="14" spans="1:45" x14ac:dyDescent="0.25">
      <c r="A14" s="46">
        <f>ROW()</f>
        <v>14</v>
      </c>
      <c r="B14" s="565"/>
      <c r="C14" s="566"/>
      <c r="D14" s="566"/>
      <c r="E14" s="567"/>
      <c r="F14" s="446" t="s">
        <v>824</v>
      </c>
      <c r="G14" s="447"/>
      <c r="H14" s="447"/>
      <c r="I14" s="447"/>
      <c r="J14" s="447"/>
      <c r="K14" s="447"/>
      <c r="L14" s="447"/>
      <c r="M14" s="447"/>
      <c r="N14" s="447"/>
      <c r="O14" s="447"/>
      <c r="P14" s="447"/>
      <c r="Q14" s="447"/>
      <c r="R14" s="447"/>
      <c r="S14" s="447"/>
      <c r="T14" s="447"/>
      <c r="U14" s="546" t="s">
        <v>429</v>
      </c>
      <c r="V14" s="546"/>
      <c r="W14" s="546"/>
      <c r="X14" s="546"/>
      <c r="Y14" s="546"/>
      <c r="Z14" s="546"/>
      <c r="AA14" s="546"/>
      <c r="AB14" s="546"/>
      <c r="AC14" s="546"/>
      <c r="AD14" s="551"/>
      <c r="AE14" s="446"/>
      <c r="AF14" s="447"/>
      <c r="AG14" s="447"/>
      <c r="AH14" s="447"/>
      <c r="AI14" s="447"/>
      <c r="AJ14" s="447"/>
      <c r="AK14" s="447"/>
      <c r="AL14" s="448"/>
      <c r="AM14" s="376"/>
      <c r="AO14" s="152"/>
      <c r="AP14" s="108"/>
      <c r="AS14" s="111"/>
    </row>
    <row r="15" spans="1:45" x14ac:dyDescent="0.25">
      <c r="A15" s="46">
        <f>ROW()</f>
        <v>15</v>
      </c>
      <c r="B15" s="565"/>
      <c r="C15" s="566"/>
      <c r="D15" s="566"/>
      <c r="E15" s="567"/>
      <c r="F15" s="446" t="s">
        <v>825</v>
      </c>
      <c r="G15" s="447"/>
      <c r="H15" s="447"/>
      <c r="I15" s="447"/>
      <c r="J15" s="447"/>
      <c r="K15" s="447"/>
      <c r="L15" s="447"/>
      <c r="M15" s="447"/>
      <c r="N15" s="447"/>
      <c r="O15" s="447"/>
      <c r="P15" s="447"/>
      <c r="Q15" s="447"/>
      <c r="R15" s="447"/>
      <c r="S15" s="447"/>
      <c r="T15" s="447"/>
      <c r="U15" s="546" t="s">
        <v>429</v>
      </c>
      <c r="V15" s="546"/>
      <c r="W15" s="546"/>
      <c r="X15" s="546"/>
      <c r="Y15" s="546"/>
      <c r="Z15" s="546"/>
      <c r="AA15" s="546"/>
      <c r="AB15" s="546"/>
      <c r="AC15" s="546"/>
      <c r="AD15" s="551"/>
      <c r="AE15" s="446"/>
      <c r="AF15" s="447"/>
      <c r="AG15" s="447"/>
      <c r="AH15" s="447"/>
      <c r="AI15" s="447"/>
      <c r="AJ15" s="447"/>
      <c r="AK15" s="447"/>
      <c r="AL15" s="448"/>
      <c r="AM15" s="376"/>
      <c r="AO15" s="152"/>
      <c r="AP15" s="108"/>
      <c r="AS15" s="111"/>
    </row>
    <row r="16" spans="1:45" x14ac:dyDescent="0.25">
      <c r="A16" s="46">
        <f>ROW()</f>
        <v>16</v>
      </c>
      <c r="B16" s="565"/>
      <c r="C16" s="566"/>
      <c r="D16" s="566"/>
      <c r="E16" s="567"/>
      <c r="F16" s="446" t="s">
        <v>826</v>
      </c>
      <c r="G16" s="447"/>
      <c r="H16" s="447"/>
      <c r="I16" s="447"/>
      <c r="J16" s="447"/>
      <c r="K16" s="447"/>
      <c r="L16" s="447"/>
      <c r="M16" s="447"/>
      <c r="N16" s="447"/>
      <c r="O16" s="447"/>
      <c r="P16" s="447"/>
      <c r="Q16" s="447"/>
      <c r="R16" s="447"/>
      <c r="S16" s="447"/>
      <c r="T16" s="447"/>
      <c r="U16" s="546" t="s">
        <v>429</v>
      </c>
      <c r="V16" s="546"/>
      <c r="W16" s="546"/>
      <c r="X16" s="546"/>
      <c r="Y16" s="546"/>
      <c r="Z16" s="546"/>
      <c r="AA16" s="546"/>
      <c r="AB16" s="546"/>
      <c r="AC16" s="546"/>
      <c r="AD16" s="551"/>
      <c r="AE16" s="446"/>
      <c r="AF16" s="447"/>
      <c r="AG16" s="447"/>
      <c r="AH16" s="447"/>
      <c r="AI16" s="447"/>
      <c r="AJ16" s="447"/>
      <c r="AK16" s="447"/>
      <c r="AL16" s="448"/>
      <c r="AM16" s="376"/>
      <c r="AO16" s="152"/>
      <c r="AP16" s="108"/>
      <c r="AS16" s="111"/>
    </row>
    <row r="17" spans="1:45" ht="13.65" customHeight="1" x14ac:dyDescent="0.25">
      <c r="A17" s="46">
        <f>ROW()</f>
        <v>17</v>
      </c>
      <c r="B17" s="695"/>
      <c r="C17" s="696"/>
      <c r="D17" s="696"/>
      <c r="E17" s="696"/>
      <c r="F17" s="638" t="s">
        <v>370</v>
      </c>
      <c r="G17" s="638"/>
      <c r="H17" s="638"/>
      <c r="I17" s="638"/>
      <c r="J17" s="638"/>
      <c r="K17" s="638"/>
      <c r="L17" s="638"/>
      <c r="M17" s="638"/>
      <c r="N17" s="638"/>
      <c r="O17" s="638"/>
      <c r="P17" s="638"/>
      <c r="Q17" s="638"/>
      <c r="R17" s="638"/>
      <c r="S17" s="638"/>
      <c r="T17" s="638"/>
      <c r="U17" s="638"/>
      <c r="V17" s="638"/>
      <c r="W17" s="638"/>
      <c r="X17" s="638"/>
      <c r="Y17" s="638"/>
      <c r="Z17" s="638"/>
      <c r="AA17" s="638"/>
      <c r="AB17" s="638"/>
      <c r="AC17" s="638"/>
      <c r="AD17" s="638"/>
      <c r="AE17" s="83"/>
      <c r="AF17" s="83"/>
      <c r="AG17" s="83"/>
      <c r="AH17" s="83"/>
      <c r="AI17" s="83"/>
      <c r="AJ17" s="83"/>
      <c r="AK17" s="83"/>
      <c r="AL17" s="84"/>
      <c r="AM17" s="376"/>
      <c r="AO17" s="106"/>
      <c r="AP17" s="106"/>
      <c r="AQ17" s="123"/>
      <c r="AR17" s="123"/>
    </row>
    <row r="18" spans="1:45" ht="13.65" customHeight="1" x14ac:dyDescent="0.25">
      <c r="A18" s="46">
        <f>ROW()</f>
        <v>18</v>
      </c>
      <c r="B18" s="565"/>
      <c r="C18" s="566"/>
      <c r="D18" s="566"/>
      <c r="E18" s="567"/>
      <c r="F18" s="446" t="s">
        <v>928</v>
      </c>
      <c r="G18" s="447"/>
      <c r="H18" s="447"/>
      <c r="I18" s="447"/>
      <c r="J18" s="447"/>
      <c r="K18" s="447"/>
      <c r="L18" s="447"/>
      <c r="M18" s="447"/>
      <c r="N18" s="447"/>
      <c r="O18" s="447"/>
      <c r="P18" s="447"/>
      <c r="Q18" s="447"/>
      <c r="R18" s="447"/>
      <c r="S18" s="447"/>
      <c r="T18" s="447"/>
      <c r="U18" s="441" t="s">
        <v>69</v>
      </c>
      <c r="V18" s="441"/>
      <c r="W18" s="441"/>
      <c r="X18" s="441"/>
      <c r="Y18" s="441"/>
      <c r="Z18" s="441"/>
      <c r="AA18" s="441"/>
      <c r="AB18" s="441"/>
      <c r="AC18" s="441"/>
      <c r="AD18" s="442"/>
      <c r="AE18" s="446"/>
      <c r="AF18" s="447"/>
      <c r="AG18" s="447"/>
      <c r="AH18" s="447"/>
      <c r="AI18" s="447"/>
      <c r="AJ18" s="447"/>
      <c r="AK18" s="447"/>
      <c r="AL18" s="448"/>
      <c r="AM18" s="376"/>
      <c r="AO18" s="110" t="s">
        <v>69</v>
      </c>
      <c r="AP18" s="113" t="s">
        <v>60</v>
      </c>
      <c r="AQ18" s="146" t="s">
        <v>61</v>
      </c>
    </row>
    <row r="19" spans="1:45" ht="13.65" customHeight="1" x14ac:dyDescent="0.25">
      <c r="A19" s="46">
        <f>ROW()</f>
        <v>19</v>
      </c>
      <c r="B19" s="565"/>
      <c r="C19" s="566"/>
      <c r="D19" s="566"/>
      <c r="E19" s="567"/>
      <c r="F19" s="446" t="s">
        <v>821</v>
      </c>
      <c r="G19" s="447"/>
      <c r="H19" s="447"/>
      <c r="I19" s="447"/>
      <c r="J19" s="447"/>
      <c r="K19" s="447"/>
      <c r="L19" s="447"/>
      <c r="M19" s="447"/>
      <c r="N19" s="447"/>
      <c r="O19" s="447"/>
      <c r="P19" s="447"/>
      <c r="Q19" s="447"/>
      <c r="R19" s="447"/>
      <c r="S19" s="447"/>
      <c r="T19" s="447"/>
      <c r="U19" s="441" t="s">
        <v>69</v>
      </c>
      <c r="V19" s="441"/>
      <c r="W19" s="441"/>
      <c r="X19" s="441"/>
      <c r="Y19" s="441"/>
      <c r="Z19" s="441"/>
      <c r="AA19" s="441"/>
      <c r="AB19" s="441"/>
      <c r="AC19" s="441"/>
      <c r="AD19" s="442"/>
      <c r="AE19" s="446"/>
      <c r="AF19" s="447"/>
      <c r="AG19" s="447"/>
      <c r="AH19" s="447"/>
      <c r="AI19" s="447"/>
      <c r="AJ19" s="447"/>
      <c r="AK19" s="447"/>
      <c r="AL19" s="448"/>
      <c r="AM19" s="376"/>
      <c r="AO19" s="110" t="s">
        <v>69</v>
      </c>
      <c r="AP19" s="113" t="s">
        <v>60</v>
      </c>
      <c r="AQ19" s="146" t="s">
        <v>61</v>
      </c>
    </row>
    <row r="20" spans="1:45" ht="13.65" customHeight="1" x14ac:dyDescent="0.25">
      <c r="A20" s="46">
        <f>ROW()</f>
        <v>20</v>
      </c>
      <c r="B20" s="565"/>
      <c r="C20" s="566"/>
      <c r="D20" s="566"/>
      <c r="E20" s="567"/>
      <c r="F20" s="446" t="s">
        <v>649</v>
      </c>
      <c r="G20" s="447"/>
      <c r="H20" s="447"/>
      <c r="I20" s="447"/>
      <c r="J20" s="447"/>
      <c r="K20" s="447"/>
      <c r="L20" s="447"/>
      <c r="M20" s="447"/>
      <c r="N20" s="447"/>
      <c r="O20" s="447"/>
      <c r="P20" s="447"/>
      <c r="Q20" s="447"/>
      <c r="R20" s="447"/>
      <c r="S20" s="447"/>
      <c r="T20" s="447"/>
      <c r="U20" s="441" t="s">
        <v>69</v>
      </c>
      <c r="V20" s="441"/>
      <c r="W20" s="441"/>
      <c r="X20" s="441"/>
      <c r="Y20" s="441"/>
      <c r="Z20" s="441"/>
      <c r="AA20" s="441"/>
      <c r="AB20" s="441"/>
      <c r="AC20" s="441"/>
      <c r="AD20" s="442"/>
      <c r="AE20" s="446"/>
      <c r="AF20" s="447"/>
      <c r="AG20" s="447"/>
      <c r="AH20" s="447"/>
      <c r="AI20" s="447"/>
      <c r="AJ20" s="447"/>
      <c r="AK20" s="447"/>
      <c r="AL20" s="448"/>
      <c r="AM20" s="376"/>
      <c r="AO20" s="110" t="s">
        <v>69</v>
      </c>
      <c r="AP20" s="113" t="s">
        <v>60</v>
      </c>
      <c r="AQ20" s="146" t="s">
        <v>61</v>
      </c>
    </row>
    <row r="21" spans="1:45" ht="13.65" customHeight="1" x14ac:dyDescent="0.25">
      <c r="A21" s="46">
        <f>ROW()</f>
        <v>21</v>
      </c>
      <c r="B21" s="565"/>
      <c r="C21" s="566"/>
      <c r="D21" s="566"/>
      <c r="E21" s="567"/>
      <c r="F21" s="446" t="s">
        <v>650</v>
      </c>
      <c r="G21" s="447"/>
      <c r="H21" s="447"/>
      <c r="I21" s="447"/>
      <c r="J21" s="447"/>
      <c r="K21" s="447"/>
      <c r="L21" s="447"/>
      <c r="M21" s="447"/>
      <c r="N21" s="447"/>
      <c r="O21" s="447"/>
      <c r="P21" s="447"/>
      <c r="Q21" s="447"/>
      <c r="R21" s="447"/>
      <c r="S21" s="447"/>
      <c r="T21" s="447"/>
      <c r="U21" s="441" t="s">
        <v>69</v>
      </c>
      <c r="V21" s="441"/>
      <c r="W21" s="441"/>
      <c r="X21" s="441"/>
      <c r="Y21" s="441"/>
      <c r="Z21" s="441"/>
      <c r="AA21" s="441"/>
      <c r="AB21" s="441"/>
      <c r="AC21" s="441"/>
      <c r="AD21" s="442"/>
      <c r="AE21" s="446"/>
      <c r="AF21" s="447"/>
      <c r="AG21" s="447"/>
      <c r="AH21" s="447"/>
      <c r="AI21" s="447"/>
      <c r="AJ21" s="447"/>
      <c r="AK21" s="447"/>
      <c r="AL21" s="448"/>
      <c r="AM21" s="376"/>
      <c r="AO21" s="110" t="s">
        <v>69</v>
      </c>
      <c r="AP21" s="113" t="s">
        <v>60</v>
      </c>
      <c r="AQ21" s="146" t="s">
        <v>61</v>
      </c>
    </row>
    <row r="22" spans="1:45" ht="12.75" customHeight="1" x14ac:dyDescent="0.25">
      <c r="A22" s="46">
        <f>ROW()</f>
        <v>22</v>
      </c>
      <c r="B22" s="619" t="s">
        <v>359</v>
      </c>
      <c r="C22" s="620"/>
      <c r="D22" s="620"/>
      <c r="E22" s="620"/>
      <c r="F22" s="465" t="s">
        <v>360</v>
      </c>
      <c r="G22" s="465"/>
      <c r="H22" s="465"/>
      <c r="I22" s="465"/>
      <c r="J22" s="465"/>
      <c r="K22" s="465"/>
      <c r="L22" s="465"/>
      <c r="M22" s="465"/>
      <c r="N22" s="465"/>
      <c r="O22" s="465"/>
      <c r="P22" s="465"/>
      <c r="Q22" s="465"/>
      <c r="R22" s="465"/>
      <c r="S22" s="465"/>
      <c r="T22" s="465"/>
      <c r="U22" s="465"/>
      <c r="V22" s="465"/>
      <c r="W22" s="465"/>
      <c r="X22" s="465"/>
      <c r="Y22" s="465"/>
      <c r="Z22" s="465"/>
      <c r="AA22" s="465"/>
      <c r="AB22" s="465"/>
      <c r="AC22" s="465"/>
      <c r="AD22" s="465"/>
      <c r="AE22" s="464"/>
      <c r="AF22" s="464"/>
      <c r="AG22" s="464"/>
      <c r="AH22" s="464"/>
      <c r="AI22" s="464"/>
      <c r="AJ22" s="464"/>
      <c r="AK22" s="464"/>
      <c r="AL22" s="529"/>
      <c r="AM22" s="376"/>
      <c r="AO22" s="152"/>
      <c r="AP22" s="152"/>
      <c r="AS22" s="111"/>
    </row>
    <row r="23" spans="1:45" x14ac:dyDescent="0.25">
      <c r="A23" s="46">
        <f>ROW()</f>
        <v>23</v>
      </c>
      <c r="B23" s="565"/>
      <c r="C23" s="566"/>
      <c r="D23" s="566"/>
      <c r="E23" s="567"/>
      <c r="F23" s="446" t="s">
        <v>598</v>
      </c>
      <c r="G23" s="447"/>
      <c r="H23" s="447"/>
      <c r="I23" s="447"/>
      <c r="J23" s="447"/>
      <c r="K23" s="447"/>
      <c r="L23" s="447"/>
      <c r="M23" s="447"/>
      <c r="N23" s="447"/>
      <c r="O23" s="447"/>
      <c r="P23" s="447"/>
      <c r="Q23" s="447"/>
      <c r="R23" s="447"/>
      <c r="S23" s="447"/>
      <c r="T23" s="447"/>
      <c r="U23" s="441" t="s">
        <v>69</v>
      </c>
      <c r="V23" s="441"/>
      <c r="W23" s="441"/>
      <c r="X23" s="441"/>
      <c r="Y23" s="441"/>
      <c r="Z23" s="441"/>
      <c r="AA23" s="441"/>
      <c r="AB23" s="441"/>
      <c r="AC23" s="441"/>
      <c r="AD23" s="442"/>
      <c r="AE23" s="446"/>
      <c r="AF23" s="447"/>
      <c r="AG23" s="447"/>
      <c r="AH23" s="447"/>
      <c r="AI23" s="447"/>
      <c r="AJ23" s="447"/>
      <c r="AK23" s="447"/>
      <c r="AL23" s="448"/>
      <c r="AM23" s="376"/>
      <c r="AO23" s="110" t="s">
        <v>69</v>
      </c>
      <c r="AP23" s="117" t="s">
        <v>318</v>
      </c>
      <c r="AQ23" s="117" t="s">
        <v>73</v>
      </c>
      <c r="AS23" s="111"/>
    </row>
    <row r="24" spans="1:45" x14ac:dyDescent="0.25">
      <c r="A24" s="46">
        <f>ROW()</f>
        <v>24</v>
      </c>
      <c r="B24" s="565"/>
      <c r="C24" s="566"/>
      <c r="D24" s="566"/>
      <c r="E24" s="567"/>
      <c r="F24" s="446" t="s">
        <v>599</v>
      </c>
      <c r="G24" s="447"/>
      <c r="H24" s="447"/>
      <c r="I24" s="447"/>
      <c r="J24" s="447"/>
      <c r="K24" s="447"/>
      <c r="L24" s="447"/>
      <c r="M24" s="447"/>
      <c r="N24" s="447"/>
      <c r="O24" s="447"/>
      <c r="P24" s="447"/>
      <c r="Q24" s="447"/>
      <c r="R24" s="447"/>
      <c r="S24" s="447"/>
      <c r="T24" s="447"/>
      <c r="U24" s="441" t="s">
        <v>69</v>
      </c>
      <c r="V24" s="441"/>
      <c r="W24" s="441"/>
      <c r="X24" s="441"/>
      <c r="Y24" s="441"/>
      <c r="Z24" s="441"/>
      <c r="AA24" s="441"/>
      <c r="AB24" s="441"/>
      <c r="AC24" s="441"/>
      <c r="AD24" s="442"/>
      <c r="AE24" s="446"/>
      <c r="AF24" s="447"/>
      <c r="AG24" s="447"/>
      <c r="AH24" s="447"/>
      <c r="AI24" s="447"/>
      <c r="AJ24" s="447"/>
      <c r="AK24" s="447"/>
      <c r="AL24" s="448"/>
      <c r="AM24" s="376"/>
      <c r="AO24" s="110" t="s">
        <v>69</v>
      </c>
      <c r="AP24" s="117" t="s">
        <v>361</v>
      </c>
      <c r="AQ24" s="117" t="s">
        <v>362</v>
      </c>
      <c r="AS24" s="111"/>
    </row>
    <row r="25" spans="1:45" x14ac:dyDescent="0.25">
      <c r="A25" s="46">
        <f>ROW()</f>
        <v>25</v>
      </c>
      <c r="B25" s="565"/>
      <c r="C25" s="566"/>
      <c r="D25" s="566"/>
      <c r="E25" s="567"/>
      <c r="F25" s="446" t="s">
        <v>827</v>
      </c>
      <c r="G25" s="447"/>
      <c r="H25" s="447"/>
      <c r="I25" s="447"/>
      <c r="J25" s="447"/>
      <c r="K25" s="447"/>
      <c r="L25" s="447"/>
      <c r="M25" s="447"/>
      <c r="N25" s="447"/>
      <c r="O25" s="447"/>
      <c r="P25" s="447"/>
      <c r="Q25" s="447"/>
      <c r="R25" s="447"/>
      <c r="S25" s="447"/>
      <c r="T25" s="447"/>
      <c r="U25" s="441" t="s">
        <v>69</v>
      </c>
      <c r="V25" s="441"/>
      <c r="W25" s="441"/>
      <c r="X25" s="441"/>
      <c r="Y25" s="441"/>
      <c r="Z25" s="441"/>
      <c r="AA25" s="441"/>
      <c r="AB25" s="441"/>
      <c r="AC25" s="441"/>
      <c r="AD25" s="442"/>
      <c r="AE25" s="446"/>
      <c r="AF25" s="447"/>
      <c r="AG25" s="447"/>
      <c r="AH25" s="447"/>
      <c r="AI25" s="447"/>
      <c r="AJ25" s="447"/>
      <c r="AK25" s="447"/>
      <c r="AL25" s="448"/>
      <c r="AM25" s="376"/>
      <c r="AO25" s="110" t="s">
        <v>69</v>
      </c>
      <c r="AP25" s="117" t="s">
        <v>60</v>
      </c>
      <c r="AQ25" s="117" t="s">
        <v>61</v>
      </c>
      <c r="AS25" s="111"/>
    </row>
    <row r="26" spans="1:45" x14ac:dyDescent="0.25">
      <c r="A26" s="46">
        <f>ROW()</f>
        <v>26</v>
      </c>
      <c r="B26" s="565"/>
      <c r="C26" s="566"/>
      <c r="D26" s="566"/>
      <c r="E26" s="567"/>
      <c r="F26" s="446" t="s">
        <v>828</v>
      </c>
      <c r="G26" s="447"/>
      <c r="H26" s="447"/>
      <c r="I26" s="447"/>
      <c r="J26" s="447"/>
      <c r="K26" s="447"/>
      <c r="L26" s="447"/>
      <c r="M26" s="447"/>
      <c r="N26" s="447"/>
      <c r="O26" s="447"/>
      <c r="P26" s="447"/>
      <c r="Q26" s="447"/>
      <c r="R26" s="447"/>
      <c r="S26" s="447"/>
      <c r="T26" s="447"/>
      <c r="U26" s="441" t="s">
        <v>69</v>
      </c>
      <c r="V26" s="441"/>
      <c r="W26" s="441"/>
      <c r="X26" s="441"/>
      <c r="Y26" s="441"/>
      <c r="Z26" s="441"/>
      <c r="AA26" s="441"/>
      <c r="AB26" s="441"/>
      <c r="AC26" s="441"/>
      <c r="AD26" s="442"/>
      <c r="AE26" s="446"/>
      <c r="AF26" s="447"/>
      <c r="AG26" s="447"/>
      <c r="AH26" s="447"/>
      <c r="AI26" s="447"/>
      <c r="AJ26" s="447"/>
      <c r="AK26" s="447"/>
      <c r="AL26" s="448"/>
      <c r="AM26" s="376"/>
      <c r="AO26" s="103" t="s">
        <v>69</v>
      </c>
      <c r="AP26" s="124" t="s">
        <v>61</v>
      </c>
      <c r="AQ26" s="124" t="s">
        <v>363</v>
      </c>
      <c r="AR26" s="124" t="s">
        <v>364</v>
      </c>
      <c r="AS26" s="124" t="s">
        <v>365</v>
      </c>
    </row>
    <row r="27" spans="1:45" x14ac:dyDescent="0.25">
      <c r="A27" s="46">
        <f>ROW()</f>
        <v>27</v>
      </c>
      <c r="B27" s="565"/>
      <c r="C27" s="566"/>
      <c r="D27" s="566"/>
      <c r="E27" s="567"/>
      <c r="F27" s="539" t="s">
        <v>366</v>
      </c>
      <c r="G27" s="540"/>
      <c r="H27" s="540"/>
      <c r="I27" s="540"/>
      <c r="J27" s="540"/>
      <c r="K27" s="540"/>
      <c r="L27" s="540"/>
      <c r="M27" s="540"/>
      <c r="N27" s="540"/>
      <c r="O27" s="540"/>
      <c r="P27" s="540"/>
      <c r="Q27" s="540"/>
      <c r="R27" s="540"/>
      <c r="S27" s="540"/>
      <c r="T27" s="540"/>
      <c r="U27" s="540"/>
      <c r="V27" s="540"/>
      <c r="W27" s="540"/>
      <c r="X27" s="540"/>
      <c r="Y27" s="540"/>
      <c r="Z27" s="540"/>
      <c r="AA27" s="540"/>
      <c r="AB27" s="540"/>
      <c r="AC27" s="540"/>
      <c r="AD27" s="541"/>
      <c r="AE27" s="446"/>
      <c r="AF27" s="447"/>
      <c r="AG27" s="447"/>
      <c r="AH27" s="447"/>
      <c r="AI27" s="447"/>
      <c r="AJ27" s="447"/>
      <c r="AK27" s="447"/>
      <c r="AL27" s="448"/>
      <c r="AM27" s="376"/>
      <c r="AO27" s="152"/>
      <c r="AP27" s="152"/>
      <c r="AS27" s="111"/>
    </row>
    <row r="28" spans="1:45" ht="12.75" customHeight="1" x14ac:dyDescent="0.25">
      <c r="A28" s="46">
        <f>ROW()</f>
        <v>28</v>
      </c>
      <c r="B28" s="565" t="s">
        <v>367</v>
      </c>
      <c r="C28" s="566"/>
      <c r="D28" s="566"/>
      <c r="E28" s="567"/>
      <c r="F28" s="446" t="s">
        <v>829</v>
      </c>
      <c r="G28" s="447"/>
      <c r="H28" s="447"/>
      <c r="I28" s="447"/>
      <c r="J28" s="447"/>
      <c r="K28" s="447"/>
      <c r="L28" s="447"/>
      <c r="M28" s="447"/>
      <c r="N28" s="447"/>
      <c r="O28" s="447"/>
      <c r="P28" s="447"/>
      <c r="Q28" s="447"/>
      <c r="R28" s="447"/>
      <c r="S28" s="447"/>
      <c r="T28" s="447"/>
      <c r="U28" s="441" t="s">
        <v>69</v>
      </c>
      <c r="V28" s="441"/>
      <c r="W28" s="441"/>
      <c r="X28" s="441"/>
      <c r="Y28" s="441"/>
      <c r="Z28" s="441"/>
      <c r="AA28" s="441"/>
      <c r="AB28" s="441"/>
      <c r="AC28" s="441"/>
      <c r="AD28" s="442"/>
      <c r="AE28" s="446"/>
      <c r="AF28" s="447"/>
      <c r="AG28" s="447"/>
      <c r="AH28" s="447"/>
      <c r="AI28" s="447"/>
      <c r="AJ28" s="447"/>
      <c r="AK28" s="447"/>
      <c r="AL28" s="448"/>
      <c r="AM28" s="376"/>
      <c r="AO28" s="110" t="s">
        <v>69</v>
      </c>
      <c r="AP28" s="117" t="s">
        <v>57</v>
      </c>
      <c r="AQ28" s="117" t="s">
        <v>58</v>
      </c>
      <c r="AS28" s="111"/>
    </row>
    <row r="29" spans="1:45" ht="12.75" customHeight="1" x14ac:dyDescent="0.25">
      <c r="A29" s="46">
        <f>ROW()</f>
        <v>29</v>
      </c>
      <c r="B29" s="565" t="s">
        <v>368</v>
      </c>
      <c r="C29" s="566"/>
      <c r="D29" s="566"/>
      <c r="E29" s="567"/>
      <c r="F29" s="446" t="s">
        <v>830</v>
      </c>
      <c r="G29" s="447"/>
      <c r="H29" s="447"/>
      <c r="I29" s="447"/>
      <c r="J29" s="447"/>
      <c r="K29" s="447"/>
      <c r="L29" s="447"/>
      <c r="M29" s="447"/>
      <c r="N29" s="447"/>
      <c r="O29" s="447"/>
      <c r="P29" s="447"/>
      <c r="Q29" s="447"/>
      <c r="R29" s="447"/>
      <c r="S29" s="447"/>
      <c r="T29" s="447"/>
      <c r="U29" s="441" t="s">
        <v>69</v>
      </c>
      <c r="V29" s="441"/>
      <c r="W29" s="441"/>
      <c r="X29" s="441"/>
      <c r="Y29" s="441"/>
      <c r="Z29" s="441"/>
      <c r="AA29" s="441"/>
      <c r="AB29" s="441"/>
      <c r="AC29" s="441"/>
      <c r="AD29" s="442"/>
      <c r="AE29" s="446"/>
      <c r="AF29" s="447"/>
      <c r="AG29" s="447"/>
      <c r="AH29" s="447"/>
      <c r="AI29" s="447"/>
      <c r="AJ29" s="447"/>
      <c r="AK29" s="447"/>
      <c r="AL29" s="448"/>
      <c r="AM29" s="376"/>
      <c r="AO29" s="110" t="s">
        <v>69</v>
      </c>
      <c r="AP29" s="117" t="s">
        <v>60</v>
      </c>
      <c r="AQ29" s="117" t="s">
        <v>61</v>
      </c>
      <c r="AS29" s="111"/>
    </row>
    <row r="30" spans="1:45" ht="13.65" customHeight="1" x14ac:dyDescent="0.25">
      <c r="A30" s="46">
        <f>ROW()</f>
        <v>30</v>
      </c>
      <c r="B30" s="565" t="s">
        <v>369</v>
      </c>
      <c r="C30" s="566"/>
      <c r="D30" s="566"/>
      <c r="E30" s="567"/>
      <c r="F30" s="446" t="s">
        <v>831</v>
      </c>
      <c r="G30" s="447"/>
      <c r="H30" s="447"/>
      <c r="I30" s="447"/>
      <c r="J30" s="447"/>
      <c r="K30" s="447"/>
      <c r="L30" s="447"/>
      <c r="M30" s="447"/>
      <c r="N30" s="447"/>
      <c r="O30" s="447"/>
      <c r="P30" s="447"/>
      <c r="Q30" s="447"/>
      <c r="R30" s="447"/>
      <c r="S30" s="447"/>
      <c r="T30" s="447"/>
      <c r="U30" s="441" t="s">
        <v>69</v>
      </c>
      <c r="V30" s="441"/>
      <c r="W30" s="441"/>
      <c r="X30" s="441"/>
      <c r="Y30" s="441"/>
      <c r="Z30" s="441"/>
      <c r="AA30" s="441"/>
      <c r="AB30" s="441"/>
      <c r="AC30" s="441"/>
      <c r="AD30" s="442"/>
      <c r="AE30" s="446"/>
      <c r="AF30" s="447"/>
      <c r="AG30" s="447"/>
      <c r="AH30" s="447"/>
      <c r="AI30" s="447"/>
      <c r="AJ30" s="447"/>
      <c r="AK30" s="447"/>
      <c r="AL30" s="448"/>
      <c r="AM30" s="376"/>
      <c r="AO30" s="110" t="s">
        <v>69</v>
      </c>
      <c r="AP30" s="117" t="s">
        <v>60</v>
      </c>
      <c r="AQ30" s="117" t="s">
        <v>61</v>
      </c>
      <c r="AS30" s="111"/>
    </row>
    <row r="31" spans="1:45" ht="13.65" customHeight="1" x14ac:dyDescent="0.25">
      <c r="A31" s="46">
        <f>ROW()</f>
        <v>31</v>
      </c>
      <c r="B31" s="565"/>
      <c r="C31" s="566"/>
      <c r="D31" s="566"/>
      <c r="E31" s="567"/>
      <c r="F31" s="446"/>
      <c r="G31" s="447"/>
      <c r="H31" s="447"/>
      <c r="I31" s="447"/>
      <c r="J31" s="447"/>
      <c r="K31" s="447"/>
      <c r="L31" s="447"/>
      <c r="M31" s="447"/>
      <c r="N31" s="447"/>
      <c r="O31" s="447"/>
      <c r="P31" s="447"/>
      <c r="Q31" s="447"/>
      <c r="R31" s="447"/>
      <c r="S31" s="447"/>
      <c r="T31" s="447"/>
      <c r="U31" s="447"/>
      <c r="V31" s="447"/>
      <c r="W31" s="447"/>
      <c r="X31" s="447"/>
      <c r="Y31" s="447"/>
      <c r="Z31" s="447"/>
      <c r="AA31" s="447"/>
      <c r="AB31" s="447"/>
      <c r="AC31" s="447"/>
      <c r="AD31" s="448"/>
      <c r="AE31" s="446"/>
      <c r="AF31" s="447"/>
      <c r="AG31" s="447"/>
      <c r="AH31" s="447"/>
      <c r="AI31" s="447"/>
      <c r="AJ31" s="447"/>
      <c r="AK31" s="447"/>
      <c r="AL31" s="448"/>
      <c r="AM31" s="47"/>
      <c r="AO31" s="108"/>
      <c r="AP31" s="95"/>
      <c r="AQ31" s="95"/>
    </row>
    <row r="32" spans="1:45" ht="13.65" customHeight="1" x14ac:dyDescent="0.25">
      <c r="A32" s="46">
        <f>ROW()</f>
        <v>32</v>
      </c>
      <c r="B32" s="565"/>
      <c r="C32" s="566"/>
      <c r="D32" s="566"/>
      <c r="E32" s="567"/>
      <c r="F32" s="446"/>
      <c r="G32" s="447"/>
      <c r="H32" s="447"/>
      <c r="I32" s="447"/>
      <c r="J32" s="447"/>
      <c r="K32" s="447"/>
      <c r="L32" s="447"/>
      <c r="M32" s="447"/>
      <c r="N32" s="447"/>
      <c r="O32" s="447"/>
      <c r="P32" s="447"/>
      <c r="Q32" s="447"/>
      <c r="R32" s="447"/>
      <c r="S32" s="447"/>
      <c r="T32" s="447"/>
      <c r="U32" s="447"/>
      <c r="V32" s="447"/>
      <c r="W32" s="447"/>
      <c r="X32" s="447"/>
      <c r="Y32" s="447"/>
      <c r="Z32" s="447"/>
      <c r="AA32" s="447"/>
      <c r="AB32" s="447"/>
      <c r="AC32" s="447"/>
      <c r="AD32" s="448"/>
      <c r="AE32" s="446"/>
      <c r="AF32" s="447"/>
      <c r="AG32" s="447"/>
      <c r="AH32" s="447"/>
      <c r="AI32" s="447"/>
      <c r="AJ32" s="447"/>
      <c r="AK32" s="447"/>
      <c r="AL32" s="448"/>
      <c r="AM32" s="47"/>
      <c r="AO32" s="108"/>
      <c r="AP32" s="95"/>
      <c r="AQ32" s="95"/>
    </row>
    <row r="33" spans="1:43" ht="13.65" customHeight="1" x14ac:dyDescent="0.25">
      <c r="A33" s="46">
        <f>ROW()</f>
        <v>33</v>
      </c>
      <c r="B33" s="565"/>
      <c r="C33" s="566"/>
      <c r="D33" s="566"/>
      <c r="E33" s="567"/>
      <c r="F33" s="446"/>
      <c r="G33" s="447"/>
      <c r="H33" s="447"/>
      <c r="I33" s="447"/>
      <c r="J33" s="447"/>
      <c r="K33" s="447"/>
      <c r="L33" s="447"/>
      <c r="M33" s="447"/>
      <c r="N33" s="447"/>
      <c r="O33" s="447"/>
      <c r="P33" s="447"/>
      <c r="Q33" s="447"/>
      <c r="R33" s="447"/>
      <c r="S33" s="447"/>
      <c r="T33" s="447"/>
      <c r="U33" s="447"/>
      <c r="V33" s="447"/>
      <c r="W33" s="447"/>
      <c r="X33" s="447"/>
      <c r="Y33" s="447"/>
      <c r="Z33" s="447"/>
      <c r="AA33" s="447"/>
      <c r="AB33" s="447"/>
      <c r="AC33" s="447"/>
      <c r="AD33" s="448"/>
      <c r="AE33" s="446"/>
      <c r="AF33" s="447"/>
      <c r="AG33" s="447"/>
      <c r="AH33" s="447"/>
      <c r="AI33" s="447"/>
      <c r="AJ33" s="447"/>
      <c r="AK33" s="447"/>
      <c r="AL33" s="448"/>
      <c r="AM33" s="47"/>
      <c r="AO33" s="108"/>
      <c r="AP33" s="95"/>
      <c r="AQ33" s="95"/>
    </row>
    <row r="34" spans="1:43" ht="13.65" customHeight="1" x14ac:dyDescent="0.25">
      <c r="A34" s="46">
        <f>ROW()</f>
        <v>34</v>
      </c>
      <c r="B34" s="565"/>
      <c r="C34" s="566"/>
      <c r="D34" s="566"/>
      <c r="E34" s="567"/>
      <c r="F34" s="446"/>
      <c r="G34" s="447"/>
      <c r="H34" s="447"/>
      <c r="I34" s="447"/>
      <c r="J34" s="447"/>
      <c r="K34" s="447"/>
      <c r="L34" s="447"/>
      <c r="M34" s="447"/>
      <c r="N34" s="447"/>
      <c r="O34" s="447"/>
      <c r="P34" s="447"/>
      <c r="Q34" s="447"/>
      <c r="R34" s="447"/>
      <c r="S34" s="447"/>
      <c r="T34" s="447"/>
      <c r="U34" s="447"/>
      <c r="V34" s="447"/>
      <c r="W34" s="447"/>
      <c r="X34" s="447"/>
      <c r="Y34" s="447"/>
      <c r="Z34" s="447"/>
      <c r="AA34" s="447"/>
      <c r="AB34" s="447"/>
      <c r="AC34" s="447"/>
      <c r="AD34" s="448"/>
      <c r="AE34" s="446"/>
      <c r="AF34" s="447"/>
      <c r="AG34" s="447"/>
      <c r="AH34" s="447"/>
      <c r="AI34" s="447"/>
      <c r="AJ34" s="447"/>
      <c r="AK34" s="447"/>
      <c r="AL34" s="448"/>
      <c r="AM34" s="47"/>
      <c r="AO34" s="108"/>
      <c r="AP34" s="152"/>
      <c r="AQ34" s="152"/>
    </row>
    <row r="35" spans="1:43" ht="13.65" customHeight="1" x14ac:dyDescent="0.25">
      <c r="A35" s="46">
        <f>ROW()</f>
        <v>35</v>
      </c>
      <c r="B35" s="565"/>
      <c r="C35" s="566"/>
      <c r="D35" s="566"/>
      <c r="E35" s="567"/>
      <c r="F35" s="446"/>
      <c r="G35" s="447"/>
      <c r="H35" s="447"/>
      <c r="I35" s="447"/>
      <c r="J35" s="447"/>
      <c r="K35" s="447"/>
      <c r="L35" s="447"/>
      <c r="M35" s="447"/>
      <c r="N35" s="447"/>
      <c r="O35" s="447"/>
      <c r="P35" s="447"/>
      <c r="Q35" s="447"/>
      <c r="R35" s="447"/>
      <c r="S35" s="447"/>
      <c r="T35" s="447"/>
      <c r="U35" s="447"/>
      <c r="V35" s="447"/>
      <c r="W35" s="447"/>
      <c r="X35" s="447"/>
      <c r="Y35" s="447"/>
      <c r="Z35" s="447"/>
      <c r="AA35" s="447"/>
      <c r="AB35" s="447"/>
      <c r="AC35" s="447"/>
      <c r="AD35" s="448"/>
      <c r="AE35" s="446"/>
      <c r="AF35" s="447"/>
      <c r="AG35" s="447"/>
      <c r="AH35" s="447"/>
      <c r="AI35" s="447"/>
      <c r="AJ35" s="447"/>
      <c r="AK35" s="447"/>
      <c r="AL35" s="448"/>
      <c r="AM35" s="47"/>
      <c r="AO35" s="108"/>
      <c r="AP35" s="95"/>
      <c r="AQ35" s="95"/>
    </row>
    <row r="36" spans="1:43" ht="13.65" customHeight="1" x14ac:dyDescent="0.25">
      <c r="A36" s="46">
        <f>ROW()</f>
        <v>36</v>
      </c>
      <c r="B36" s="565"/>
      <c r="C36" s="566"/>
      <c r="D36" s="566"/>
      <c r="E36" s="567"/>
      <c r="F36" s="446"/>
      <c r="G36" s="447"/>
      <c r="H36" s="447"/>
      <c r="I36" s="447"/>
      <c r="J36" s="447"/>
      <c r="K36" s="447"/>
      <c r="L36" s="447"/>
      <c r="M36" s="447"/>
      <c r="N36" s="447"/>
      <c r="O36" s="447"/>
      <c r="P36" s="447"/>
      <c r="Q36" s="447"/>
      <c r="R36" s="447"/>
      <c r="S36" s="447"/>
      <c r="T36" s="447"/>
      <c r="U36" s="447"/>
      <c r="V36" s="447"/>
      <c r="W36" s="447"/>
      <c r="X36" s="447"/>
      <c r="Y36" s="447"/>
      <c r="Z36" s="447"/>
      <c r="AA36" s="447"/>
      <c r="AB36" s="447"/>
      <c r="AC36" s="447"/>
      <c r="AD36" s="448"/>
      <c r="AE36" s="446"/>
      <c r="AF36" s="447"/>
      <c r="AG36" s="447"/>
      <c r="AH36" s="447"/>
      <c r="AI36" s="447"/>
      <c r="AJ36" s="447"/>
      <c r="AK36" s="447"/>
      <c r="AL36" s="448"/>
      <c r="AM36" s="47"/>
      <c r="AO36" s="108"/>
      <c r="AP36" s="152"/>
      <c r="AQ36" s="152"/>
    </row>
    <row r="37" spans="1:43" ht="13.65" customHeight="1" x14ac:dyDescent="0.25">
      <c r="A37" s="46">
        <f>ROW()</f>
        <v>37</v>
      </c>
      <c r="B37" s="565"/>
      <c r="C37" s="566"/>
      <c r="D37" s="566"/>
      <c r="E37" s="567"/>
      <c r="F37" s="446"/>
      <c r="G37" s="447"/>
      <c r="H37" s="447"/>
      <c r="I37" s="447"/>
      <c r="J37" s="447"/>
      <c r="K37" s="447"/>
      <c r="L37" s="447"/>
      <c r="M37" s="447"/>
      <c r="N37" s="447"/>
      <c r="O37" s="447"/>
      <c r="P37" s="447"/>
      <c r="Q37" s="447"/>
      <c r="R37" s="447"/>
      <c r="S37" s="447"/>
      <c r="T37" s="447"/>
      <c r="U37" s="447"/>
      <c r="V37" s="447"/>
      <c r="W37" s="447"/>
      <c r="X37" s="447"/>
      <c r="Y37" s="447"/>
      <c r="Z37" s="447"/>
      <c r="AA37" s="447"/>
      <c r="AB37" s="447"/>
      <c r="AC37" s="447"/>
      <c r="AD37" s="448"/>
      <c r="AE37" s="446"/>
      <c r="AF37" s="447"/>
      <c r="AG37" s="447"/>
      <c r="AH37" s="447"/>
      <c r="AI37" s="447"/>
      <c r="AJ37" s="447"/>
      <c r="AK37" s="447"/>
      <c r="AL37" s="448"/>
      <c r="AM37" s="47"/>
      <c r="AO37" s="108"/>
      <c r="AP37" s="152"/>
      <c r="AQ37" s="152"/>
    </row>
    <row r="38" spans="1:43" ht="13.65" customHeight="1" x14ac:dyDescent="0.25">
      <c r="A38" s="46">
        <f>ROW()</f>
        <v>38</v>
      </c>
      <c r="B38" s="565"/>
      <c r="C38" s="566"/>
      <c r="D38" s="566"/>
      <c r="E38" s="567"/>
      <c r="F38" s="446"/>
      <c r="G38" s="447"/>
      <c r="H38" s="447"/>
      <c r="I38" s="447"/>
      <c r="J38" s="447"/>
      <c r="K38" s="447"/>
      <c r="L38" s="447"/>
      <c r="M38" s="447"/>
      <c r="N38" s="447"/>
      <c r="O38" s="447"/>
      <c r="P38" s="447"/>
      <c r="Q38" s="447"/>
      <c r="R38" s="447"/>
      <c r="S38" s="447"/>
      <c r="T38" s="447"/>
      <c r="U38" s="447"/>
      <c r="V38" s="447"/>
      <c r="W38" s="447"/>
      <c r="X38" s="447"/>
      <c r="Y38" s="447"/>
      <c r="Z38" s="447"/>
      <c r="AA38" s="447"/>
      <c r="AB38" s="447"/>
      <c r="AC38" s="447"/>
      <c r="AD38" s="448"/>
      <c r="AE38" s="446"/>
      <c r="AF38" s="447"/>
      <c r="AG38" s="447"/>
      <c r="AH38" s="447"/>
      <c r="AI38" s="447"/>
      <c r="AJ38" s="447"/>
      <c r="AK38" s="447"/>
      <c r="AL38" s="448"/>
      <c r="AM38" s="47"/>
      <c r="AO38" s="108"/>
      <c r="AP38" s="152"/>
      <c r="AQ38" s="152"/>
    </row>
    <row r="39" spans="1:43" ht="13.65" customHeight="1" x14ac:dyDescent="0.25">
      <c r="A39" s="46">
        <f>ROW()</f>
        <v>39</v>
      </c>
      <c r="B39" s="565"/>
      <c r="C39" s="566"/>
      <c r="D39" s="566"/>
      <c r="E39" s="567"/>
      <c r="F39" s="446"/>
      <c r="G39" s="447"/>
      <c r="H39" s="447"/>
      <c r="I39" s="447"/>
      <c r="J39" s="447"/>
      <c r="K39" s="447"/>
      <c r="L39" s="447"/>
      <c r="M39" s="447"/>
      <c r="N39" s="447"/>
      <c r="O39" s="447"/>
      <c r="P39" s="447"/>
      <c r="Q39" s="447"/>
      <c r="R39" s="447"/>
      <c r="S39" s="447"/>
      <c r="T39" s="447"/>
      <c r="U39" s="447"/>
      <c r="V39" s="447"/>
      <c r="W39" s="447"/>
      <c r="X39" s="447"/>
      <c r="Y39" s="447"/>
      <c r="Z39" s="447"/>
      <c r="AA39" s="447"/>
      <c r="AB39" s="447"/>
      <c r="AC39" s="447"/>
      <c r="AD39" s="448"/>
      <c r="AE39" s="446"/>
      <c r="AF39" s="447"/>
      <c r="AG39" s="447"/>
      <c r="AH39" s="447"/>
      <c r="AI39" s="447"/>
      <c r="AJ39" s="447"/>
      <c r="AK39" s="447"/>
      <c r="AL39" s="448"/>
      <c r="AM39" s="47"/>
      <c r="AO39" s="108"/>
      <c r="AP39" s="152"/>
      <c r="AQ39" s="152"/>
    </row>
    <row r="40" spans="1:43" ht="13.65" customHeight="1" x14ac:dyDescent="0.25">
      <c r="A40" s="46">
        <f>ROW()</f>
        <v>40</v>
      </c>
      <c r="B40" s="565"/>
      <c r="C40" s="566"/>
      <c r="D40" s="566"/>
      <c r="E40" s="567"/>
      <c r="F40" s="446"/>
      <c r="G40" s="447"/>
      <c r="H40" s="447"/>
      <c r="I40" s="447"/>
      <c r="J40" s="447"/>
      <c r="K40" s="447"/>
      <c r="L40" s="447"/>
      <c r="M40" s="447"/>
      <c r="N40" s="447"/>
      <c r="O40" s="447"/>
      <c r="P40" s="447"/>
      <c r="Q40" s="447"/>
      <c r="R40" s="447"/>
      <c r="S40" s="447"/>
      <c r="T40" s="447"/>
      <c r="U40" s="447"/>
      <c r="V40" s="447"/>
      <c r="W40" s="447"/>
      <c r="X40" s="447"/>
      <c r="Y40" s="447"/>
      <c r="Z40" s="447"/>
      <c r="AA40" s="447"/>
      <c r="AB40" s="447"/>
      <c r="AC40" s="447"/>
      <c r="AD40" s="448"/>
      <c r="AE40" s="446"/>
      <c r="AF40" s="447"/>
      <c r="AG40" s="447"/>
      <c r="AH40" s="447"/>
      <c r="AI40" s="447"/>
      <c r="AJ40" s="447"/>
      <c r="AK40" s="447"/>
      <c r="AL40" s="448"/>
      <c r="AM40" s="47"/>
      <c r="AO40" s="108"/>
      <c r="AP40" s="152"/>
      <c r="AQ40" s="152"/>
    </row>
    <row r="41" spans="1:43" ht="13.65" customHeight="1" x14ac:dyDescent="0.25">
      <c r="A41" s="46">
        <f>ROW()</f>
        <v>41</v>
      </c>
      <c r="B41" s="565"/>
      <c r="C41" s="566"/>
      <c r="D41" s="566"/>
      <c r="E41" s="567"/>
      <c r="F41" s="446"/>
      <c r="G41" s="447"/>
      <c r="H41" s="447"/>
      <c r="I41" s="447"/>
      <c r="J41" s="447"/>
      <c r="K41" s="447"/>
      <c r="L41" s="447"/>
      <c r="M41" s="447"/>
      <c r="N41" s="447"/>
      <c r="O41" s="447"/>
      <c r="P41" s="447"/>
      <c r="Q41" s="447"/>
      <c r="R41" s="447"/>
      <c r="S41" s="447"/>
      <c r="T41" s="447"/>
      <c r="U41" s="447"/>
      <c r="V41" s="447"/>
      <c r="W41" s="447"/>
      <c r="X41" s="447"/>
      <c r="Y41" s="447"/>
      <c r="Z41" s="447"/>
      <c r="AA41" s="447"/>
      <c r="AB41" s="447"/>
      <c r="AC41" s="447"/>
      <c r="AD41" s="448"/>
      <c r="AE41" s="446"/>
      <c r="AF41" s="447"/>
      <c r="AG41" s="447"/>
      <c r="AH41" s="447"/>
      <c r="AI41" s="447"/>
      <c r="AJ41" s="447"/>
      <c r="AK41" s="447"/>
      <c r="AL41" s="448"/>
      <c r="AM41" s="47"/>
      <c r="AO41" s="108"/>
      <c r="AP41" s="152"/>
      <c r="AQ41" s="152"/>
    </row>
    <row r="42" spans="1:43" ht="13.65" customHeight="1" x14ac:dyDescent="0.25">
      <c r="A42" s="46">
        <f>ROW()</f>
        <v>42</v>
      </c>
      <c r="B42" s="565"/>
      <c r="C42" s="566"/>
      <c r="D42" s="566"/>
      <c r="E42" s="567"/>
      <c r="F42" s="446"/>
      <c r="G42" s="447"/>
      <c r="H42" s="447"/>
      <c r="I42" s="447"/>
      <c r="J42" s="447"/>
      <c r="K42" s="447"/>
      <c r="L42" s="447"/>
      <c r="M42" s="447"/>
      <c r="N42" s="447"/>
      <c r="O42" s="447"/>
      <c r="P42" s="447"/>
      <c r="Q42" s="447"/>
      <c r="R42" s="447"/>
      <c r="S42" s="447"/>
      <c r="T42" s="447"/>
      <c r="U42" s="447"/>
      <c r="V42" s="447"/>
      <c r="W42" s="447"/>
      <c r="X42" s="447"/>
      <c r="Y42" s="447"/>
      <c r="Z42" s="447"/>
      <c r="AA42" s="447"/>
      <c r="AB42" s="447"/>
      <c r="AC42" s="447"/>
      <c r="AD42" s="448"/>
      <c r="AE42" s="446"/>
      <c r="AF42" s="447"/>
      <c r="AG42" s="447"/>
      <c r="AH42" s="447"/>
      <c r="AI42" s="447"/>
      <c r="AJ42" s="447"/>
      <c r="AK42" s="447"/>
      <c r="AL42" s="448"/>
      <c r="AM42" s="47"/>
      <c r="AO42" s="108"/>
      <c r="AP42" s="152"/>
      <c r="AQ42" s="152"/>
    </row>
    <row r="43" spans="1:43" ht="13.65" customHeight="1" x14ac:dyDescent="0.25">
      <c r="A43" s="46">
        <f>ROW()</f>
        <v>43</v>
      </c>
      <c r="B43" s="565"/>
      <c r="C43" s="566"/>
      <c r="D43" s="566"/>
      <c r="E43" s="567"/>
      <c r="F43" s="446"/>
      <c r="G43" s="447"/>
      <c r="H43" s="447"/>
      <c r="I43" s="447"/>
      <c r="J43" s="447"/>
      <c r="K43" s="447"/>
      <c r="L43" s="447"/>
      <c r="M43" s="447"/>
      <c r="N43" s="447"/>
      <c r="O43" s="447"/>
      <c r="P43" s="447"/>
      <c r="Q43" s="447"/>
      <c r="R43" s="447"/>
      <c r="S43" s="447"/>
      <c r="T43" s="447"/>
      <c r="U43" s="447"/>
      <c r="V43" s="447"/>
      <c r="W43" s="447"/>
      <c r="X43" s="447"/>
      <c r="Y43" s="447"/>
      <c r="Z43" s="447"/>
      <c r="AA43" s="447"/>
      <c r="AB43" s="447"/>
      <c r="AC43" s="447"/>
      <c r="AD43" s="448"/>
      <c r="AE43" s="446"/>
      <c r="AF43" s="447"/>
      <c r="AG43" s="447"/>
      <c r="AH43" s="447"/>
      <c r="AI43" s="447"/>
      <c r="AJ43" s="447"/>
      <c r="AK43" s="447"/>
      <c r="AL43" s="448"/>
      <c r="AM43" s="47"/>
      <c r="AO43" s="108"/>
      <c r="AP43" s="152"/>
      <c r="AQ43" s="152"/>
    </row>
    <row r="44" spans="1:43" ht="13.65" customHeight="1" x14ac:dyDescent="0.25">
      <c r="A44" s="46">
        <f>ROW()</f>
        <v>44</v>
      </c>
      <c r="B44" s="565"/>
      <c r="C44" s="566"/>
      <c r="D44" s="566"/>
      <c r="E44" s="567"/>
      <c r="F44" s="446"/>
      <c r="G44" s="447"/>
      <c r="H44" s="447"/>
      <c r="I44" s="447"/>
      <c r="J44" s="447"/>
      <c r="K44" s="447"/>
      <c r="L44" s="447"/>
      <c r="M44" s="447"/>
      <c r="N44" s="447"/>
      <c r="O44" s="447"/>
      <c r="P44" s="447"/>
      <c r="Q44" s="447"/>
      <c r="R44" s="447"/>
      <c r="S44" s="447"/>
      <c r="T44" s="447"/>
      <c r="U44" s="447"/>
      <c r="V44" s="447"/>
      <c r="W44" s="447"/>
      <c r="X44" s="447"/>
      <c r="Y44" s="447"/>
      <c r="Z44" s="447"/>
      <c r="AA44" s="447"/>
      <c r="AB44" s="447"/>
      <c r="AC44" s="447"/>
      <c r="AD44" s="448"/>
      <c r="AE44" s="446"/>
      <c r="AF44" s="447"/>
      <c r="AG44" s="447"/>
      <c r="AH44" s="447"/>
      <c r="AI44" s="447"/>
      <c r="AJ44" s="447"/>
      <c r="AK44" s="447"/>
      <c r="AL44" s="448"/>
      <c r="AM44" s="47"/>
      <c r="AO44" s="108"/>
      <c r="AP44" s="152"/>
      <c r="AQ44" s="152"/>
    </row>
    <row r="45" spans="1:43" ht="13.65" customHeight="1" x14ac:dyDescent="0.25">
      <c r="A45" s="46">
        <f>ROW()</f>
        <v>45</v>
      </c>
      <c r="B45" s="565"/>
      <c r="C45" s="566"/>
      <c r="D45" s="566"/>
      <c r="E45" s="567"/>
      <c r="F45" s="446"/>
      <c r="G45" s="447"/>
      <c r="H45" s="447"/>
      <c r="I45" s="447"/>
      <c r="J45" s="447"/>
      <c r="K45" s="447"/>
      <c r="L45" s="447"/>
      <c r="M45" s="447"/>
      <c r="N45" s="447"/>
      <c r="O45" s="447"/>
      <c r="P45" s="447"/>
      <c r="Q45" s="447"/>
      <c r="R45" s="447"/>
      <c r="S45" s="447"/>
      <c r="T45" s="447"/>
      <c r="U45" s="447"/>
      <c r="V45" s="447"/>
      <c r="W45" s="447"/>
      <c r="X45" s="447"/>
      <c r="Y45" s="447"/>
      <c r="Z45" s="447"/>
      <c r="AA45" s="447"/>
      <c r="AB45" s="447"/>
      <c r="AC45" s="447"/>
      <c r="AD45" s="448"/>
      <c r="AE45" s="446"/>
      <c r="AF45" s="447"/>
      <c r="AG45" s="447"/>
      <c r="AH45" s="447"/>
      <c r="AI45" s="447"/>
      <c r="AJ45" s="447"/>
      <c r="AK45" s="447"/>
      <c r="AL45" s="448"/>
      <c r="AM45" s="47"/>
      <c r="AO45" s="108"/>
      <c r="AP45" s="152"/>
      <c r="AQ45" s="152"/>
    </row>
    <row r="46" spans="1:43" ht="13.65" customHeight="1" x14ac:dyDescent="0.25">
      <c r="A46" s="46">
        <f>ROW()</f>
        <v>46</v>
      </c>
      <c r="B46" s="565"/>
      <c r="C46" s="566"/>
      <c r="D46" s="566"/>
      <c r="E46" s="567"/>
      <c r="F46" s="446"/>
      <c r="G46" s="447"/>
      <c r="H46" s="447"/>
      <c r="I46" s="447"/>
      <c r="J46" s="447"/>
      <c r="K46" s="447"/>
      <c r="L46" s="447"/>
      <c r="M46" s="447"/>
      <c r="N46" s="447"/>
      <c r="O46" s="447"/>
      <c r="P46" s="447"/>
      <c r="Q46" s="447"/>
      <c r="R46" s="447"/>
      <c r="S46" s="447"/>
      <c r="T46" s="447"/>
      <c r="U46" s="447"/>
      <c r="V46" s="447"/>
      <c r="W46" s="447"/>
      <c r="X46" s="447"/>
      <c r="Y46" s="447"/>
      <c r="Z46" s="447"/>
      <c r="AA46" s="447"/>
      <c r="AB46" s="447"/>
      <c r="AC46" s="447"/>
      <c r="AD46" s="448"/>
      <c r="AE46" s="446"/>
      <c r="AF46" s="447"/>
      <c r="AG46" s="447"/>
      <c r="AH46" s="447"/>
      <c r="AI46" s="447"/>
      <c r="AJ46" s="447"/>
      <c r="AK46" s="447"/>
      <c r="AL46" s="448"/>
      <c r="AM46" s="47"/>
      <c r="AO46" s="108"/>
      <c r="AP46" s="152"/>
      <c r="AQ46" s="152"/>
    </row>
    <row r="47" spans="1:43" ht="13.65" customHeight="1" x14ac:dyDescent="0.25">
      <c r="A47" s="46">
        <f>ROW()</f>
        <v>47</v>
      </c>
      <c r="B47" s="565"/>
      <c r="C47" s="566"/>
      <c r="D47" s="566"/>
      <c r="E47" s="567"/>
      <c r="F47" s="446"/>
      <c r="G47" s="447"/>
      <c r="H47" s="447"/>
      <c r="I47" s="447"/>
      <c r="J47" s="447"/>
      <c r="K47" s="447"/>
      <c r="L47" s="447"/>
      <c r="M47" s="447"/>
      <c r="N47" s="447"/>
      <c r="O47" s="447"/>
      <c r="P47" s="447"/>
      <c r="Q47" s="447"/>
      <c r="R47" s="447"/>
      <c r="S47" s="447"/>
      <c r="T47" s="447"/>
      <c r="U47" s="447"/>
      <c r="V47" s="447"/>
      <c r="W47" s="447"/>
      <c r="X47" s="447"/>
      <c r="Y47" s="447"/>
      <c r="Z47" s="447"/>
      <c r="AA47" s="447"/>
      <c r="AB47" s="447"/>
      <c r="AC47" s="447"/>
      <c r="AD47" s="448"/>
      <c r="AE47" s="446"/>
      <c r="AF47" s="447"/>
      <c r="AG47" s="447"/>
      <c r="AH47" s="447"/>
      <c r="AI47" s="447"/>
      <c r="AJ47" s="447"/>
      <c r="AK47" s="447"/>
      <c r="AL47" s="448"/>
      <c r="AM47" s="47"/>
      <c r="AO47" s="108"/>
      <c r="AP47" s="152"/>
      <c r="AQ47" s="152"/>
    </row>
    <row r="48" spans="1:43" ht="13.65" customHeight="1" x14ac:dyDescent="0.25">
      <c r="A48" s="46">
        <f>ROW()</f>
        <v>48</v>
      </c>
      <c r="B48" s="565"/>
      <c r="C48" s="566"/>
      <c r="D48" s="566"/>
      <c r="E48" s="567"/>
      <c r="F48" s="446"/>
      <c r="G48" s="447"/>
      <c r="H48" s="447"/>
      <c r="I48" s="447"/>
      <c r="J48" s="447"/>
      <c r="K48" s="447"/>
      <c r="L48" s="447"/>
      <c r="M48" s="447"/>
      <c r="N48" s="447"/>
      <c r="O48" s="447"/>
      <c r="P48" s="447"/>
      <c r="Q48" s="447"/>
      <c r="R48" s="447"/>
      <c r="S48" s="447"/>
      <c r="T48" s="447"/>
      <c r="U48" s="447"/>
      <c r="V48" s="447"/>
      <c r="W48" s="447"/>
      <c r="X48" s="447"/>
      <c r="Y48" s="447"/>
      <c r="Z48" s="447"/>
      <c r="AA48" s="447"/>
      <c r="AB48" s="447"/>
      <c r="AC48" s="447"/>
      <c r="AD48" s="448"/>
      <c r="AE48" s="446"/>
      <c r="AF48" s="447"/>
      <c r="AG48" s="447"/>
      <c r="AH48" s="447"/>
      <c r="AI48" s="447"/>
      <c r="AJ48" s="447"/>
      <c r="AK48" s="447"/>
      <c r="AL48" s="448"/>
      <c r="AM48" s="47"/>
      <c r="AO48" s="108"/>
      <c r="AP48" s="152"/>
      <c r="AQ48" s="152"/>
    </row>
    <row r="49" spans="1:45" ht="13.65" customHeight="1" x14ac:dyDescent="0.25">
      <c r="A49" s="46">
        <f>ROW()</f>
        <v>49</v>
      </c>
      <c r="B49" s="565"/>
      <c r="C49" s="566"/>
      <c r="D49" s="566"/>
      <c r="E49" s="567"/>
      <c r="F49" s="446"/>
      <c r="G49" s="447"/>
      <c r="H49" s="447"/>
      <c r="I49" s="447"/>
      <c r="J49" s="447"/>
      <c r="K49" s="447"/>
      <c r="L49" s="447"/>
      <c r="M49" s="447"/>
      <c r="N49" s="447"/>
      <c r="O49" s="447"/>
      <c r="P49" s="447"/>
      <c r="Q49" s="447"/>
      <c r="R49" s="447"/>
      <c r="S49" s="447"/>
      <c r="T49" s="447"/>
      <c r="U49" s="447"/>
      <c r="V49" s="447"/>
      <c r="W49" s="447"/>
      <c r="X49" s="447"/>
      <c r="Y49" s="447"/>
      <c r="Z49" s="447"/>
      <c r="AA49" s="447"/>
      <c r="AB49" s="447"/>
      <c r="AC49" s="447"/>
      <c r="AD49" s="448"/>
      <c r="AE49" s="446"/>
      <c r="AF49" s="447"/>
      <c r="AG49" s="447"/>
      <c r="AH49" s="447"/>
      <c r="AI49" s="447"/>
      <c r="AJ49" s="447"/>
      <c r="AK49" s="447"/>
      <c r="AL49" s="448"/>
      <c r="AM49" s="47"/>
      <c r="AO49" s="108"/>
      <c r="AP49" s="152"/>
      <c r="AQ49" s="152"/>
    </row>
    <row r="50" spans="1:45" ht="13.65" customHeight="1" x14ac:dyDescent="0.25">
      <c r="A50" s="46">
        <f>ROW()</f>
        <v>50</v>
      </c>
      <c r="B50" s="565"/>
      <c r="C50" s="566"/>
      <c r="D50" s="566"/>
      <c r="E50" s="567"/>
      <c r="F50" s="446"/>
      <c r="G50" s="447"/>
      <c r="H50" s="447"/>
      <c r="I50" s="447"/>
      <c r="J50" s="447"/>
      <c r="K50" s="447"/>
      <c r="L50" s="447"/>
      <c r="M50" s="447"/>
      <c r="N50" s="447"/>
      <c r="O50" s="447"/>
      <c r="P50" s="447"/>
      <c r="Q50" s="447"/>
      <c r="R50" s="447"/>
      <c r="S50" s="447"/>
      <c r="T50" s="447"/>
      <c r="U50" s="447"/>
      <c r="V50" s="447"/>
      <c r="W50" s="447"/>
      <c r="X50" s="447"/>
      <c r="Y50" s="447"/>
      <c r="Z50" s="447"/>
      <c r="AA50" s="447"/>
      <c r="AB50" s="447"/>
      <c r="AC50" s="447"/>
      <c r="AD50" s="448"/>
      <c r="AE50" s="446"/>
      <c r="AF50" s="447"/>
      <c r="AG50" s="447"/>
      <c r="AH50" s="447"/>
      <c r="AI50" s="447"/>
      <c r="AJ50" s="447"/>
      <c r="AK50" s="447"/>
      <c r="AL50" s="448"/>
      <c r="AM50" s="47"/>
      <c r="AO50" s="108"/>
      <c r="AP50" s="152"/>
      <c r="AQ50" s="152"/>
    </row>
    <row r="51" spans="1:45" ht="13.65" customHeight="1" x14ac:dyDescent="0.25">
      <c r="A51" s="46">
        <f>ROW()</f>
        <v>51</v>
      </c>
      <c r="B51" s="565"/>
      <c r="C51" s="566"/>
      <c r="D51" s="566"/>
      <c r="E51" s="567"/>
      <c r="F51" s="446"/>
      <c r="G51" s="447"/>
      <c r="H51" s="447"/>
      <c r="I51" s="447"/>
      <c r="J51" s="447"/>
      <c r="K51" s="447"/>
      <c r="L51" s="447"/>
      <c r="M51" s="447"/>
      <c r="N51" s="447"/>
      <c r="O51" s="447"/>
      <c r="P51" s="447"/>
      <c r="Q51" s="447"/>
      <c r="R51" s="447"/>
      <c r="S51" s="447"/>
      <c r="T51" s="447"/>
      <c r="U51" s="447"/>
      <c r="V51" s="447"/>
      <c r="W51" s="447"/>
      <c r="X51" s="447"/>
      <c r="Y51" s="447"/>
      <c r="Z51" s="447"/>
      <c r="AA51" s="447"/>
      <c r="AB51" s="447"/>
      <c r="AC51" s="447"/>
      <c r="AD51" s="448"/>
      <c r="AE51" s="446"/>
      <c r="AF51" s="447"/>
      <c r="AG51" s="447"/>
      <c r="AH51" s="447"/>
      <c r="AI51" s="447"/>
      <c r="AJ51" s="447"/>
      <c r="AK51" s="447"/>
      <c r="AL51" s="448"/>
      <c r="AM51" s="47"/>
      <c r="AO51" s="108"/>
      <c r="AP51" s="152"/>
      <c r="AQ51" s="152"/>
    </row>
    <row r="52" spans="1:45" ht="13.65" customHeight="1" x14ac:dyDescent="0.25">
      <c r="A52" s="46">
        <f>ROW()</f>
        <v>52</v>
      </c>
      <c r="B52" s="565"/>
      <c r="C52" s="566"/>
      <c r="D52" s="566"/>
      <c r="E52" s="567"/>
      <c r="F52" s="446"/>
      <c r="G52" s="447"/>
      <c r="H52" s="447"/>
      <c r="I52" s="447"/>
      <c r="J52" s="447"/>
      <c r="K52" s="447"/>
      <c r="L52" s="447"/>
      <c r="M52" s="447"/>
      <c r="N52" s="447"/>
      <c r="O52" s="447"/>
      <c r="P52" s="447"/>
      <c r="Q52" s="447"/>
      <c r="R52" s="447"/>
      <c r="S52" s="447"/>
      <c r="T52" s="447"/>
      <c r="U52" s="447"/>
      <c r="V52" s="447"/>
      <c r="W52" s="447"/>
      <c r="X52" s="447"/>
      <c r="Y52" s="447"/>
      <c r="Z52" s="447"/>
      <c r="AA52" s="447"/>
      <c r="AB52" s="447"/>
      <c r="AC52" s="447"/>
      <c r="AD52" s="448"/>
      <c r="AE52" s="446"/>
      <c r="AF52" s="447"/>
      <c r="AG52" s="447"/>
      <c r="AH52" s="447"/>
      <c r="AI52" s="447"/>
      <c r="AJ52" s="447"/>
      <c r="AK52" s="447"/>
      <c r="AL52" s="448"/>
      <c r="AM52" s="47"/>
      <c r="AO52" s="108"/>
      <c r="AP52" s="152"/>
      <c r="AQ52" s="152"/>
    </row>
    <row r="53" spans="1:45" ht="13.65" customHeight="1" x14ac:dyDescent="0.25">
      <c r="A53" s="46">
        <f>ROW()</f>
        <v>53</v>
      </c>
      <c r="B53" s="565"/>
      <c r="C53" s="566"/>
      <c r="D53" s="566"/>
      <c r="E53" s="567"/>
      <c r="F53" s="446"/>
      <c r="G53" s="447"/>
      <c r="H53" s="447"/>
      <c r="I53" s="447"/>
      <c r="J53" s="447"/>
      <c r="K53" s="447"/>
      <c r="L53" s="447"/>
      <c r="M53" s="447"/>
      <c r="N53" s="447"/>
      <c r="O53" s="447"/>
      <c r="P53" s="447"/>
      <c r="Q53" s="447"/>
      <c r="R53" s="447"/>
      <c r="S53" s="447"/>
      <c r="T53" s="447"/>
      <c r="U53" s="447"/>
      <c r="V53" s="447"/>
      <c r="W53" s="447"/>
      <c r="X53" s="447"/>
      <c r="Y53" s="447"/>
      <c r="Z53" s="447"/>
      <c r="AA53" s="447"/>
      <c r="AB53" s="447"/>
      <c r="AC53" s="447"/>
      <c r="AD53" s="448"/>
      <c r="AE53" s="446"/>
      <c r="AF53" s="447"/>
      <c r="AG53" s="447"/>
      <c r="AH53" s="447"/>
      <c r="AI53" s="447"/>
      <c r="AJ53" s="447"/>
      <c r="AK53" s="447"/>
      <c r="AL53" s="448"/>
      <c r="AM53" s="47"/>
      <c r="AO53" s="108"/>
      <c r="AP53" s="152"/>
      <c r="AQ53" s="152"/>
    </row>
    <row r="54" spans="1:45" ht="13.65" customHeight="1" x14ac:dyDescent="0.25">
      <c r="A54" s="46">
        <f>ROW()</f>
        <v>54</v>
      </c>
      <c r="B54" s="565"/>
      <c r="C54" s="566"/>
      <c r="D54" s="566"/>
      <c r="E54" s="567"/>
      <c r="F54" s="446"/>
      <c r="G54" s="447"/>
      <c r="H54" s="447"/>
      <c r="I54" s="447"/>
      <c r="J54" s="447"/>
      <c r="K54" s="447"/>
      <c r="L54" s="447"/>
      <c r="M54" s="447"/>
      <c r="N54" s="447"/>
      <c r="O54" s="447"/>
      <c r="P54" s="447"/>
      <c r="Q54" s="447"/>
      <c r="R54" s="447"/>
      <c r="S54" s="447"/>
      <c r="T54" s="447"/>
      <c r="U54" s="447"/>
      <c r="V54" s="447"/>
      <c r="W54" s="447"/>
      <c r="X54" s="447"/>
      <c r="Y54" s="447"/>
      <c r="Z54" s="447"/>
      <c r="AA54" s="447"/>
      <c r="AB54" s="447"/>
      <c r="AC54" s="447"/>
      <c r="AD54" s="448"/>
      <c r="AE54" s="446"/>
      <c r="AF54" s="447"/>
      <c r="AG54" s="447"/>
      <c r="AH54" s="447"/>
      <c r="AI54" s="447"/>
      <c r="AJ54" s="447"/>
      <c r="AK54" s="447"/>
      <c r="AL54" s="448"/>
      <c r="AM54" s="47"/>
      <c r="AO54" s="108"/>
      <c r="AP54" s="152"/>
      <c r="AQ54" s="152"/>
    </row>
    <row r="55" spans="1:45" ht="13.65" customHeight="1" x14ac:dyDescent="0.25">
      <c r="A55" s="46">
        <f>ROW()</f>
        <v>55</v>
      </c>
      <c r="B55" s="565"/>
      <c r="C55" s="566"/>
      <c r="D55" s="566"/>
      <c r="E55" s="567"/>
      <c r="F55" s="446"/>
      <c r="G55" s="447"/>
      <c r="H55" s="447"/>
      <c r="I55" s="447"/>
      <c r="J55" s="447"/>
      <c r="K55" s="447"/>
      <c r="L55" s="447"/>
      <c r="M55" s="447"/>
      <c r="N55" s="447"/>
      <c r="O55" s="447"/>
      <c r="P55" s="447"/>
      <c r="Q55" s="447"/>
      <c r="R55" s="447"/>
      <c r="S55" s="447"/>
      <c r="T55" s="447"/>
      <c r="U55" s="447"/>
      <c r="V55" s="447"/>
      <c r="W55" s="447"/>
      <c r="X55" s="447"/>
      <c r="Y55" s="447"/>
      <c r="Z55" s="447"/>
      <c r="AA55" s="447"/>
      <c r="AB55" s="447"/>
      <c r="AC55" s="447"/>
      <c r="AD55" s="448"/>
      <c r="AE55" s="446"/>
      <c r="AF55" s="447"/>
      <c r="AG55" s="447"/>
      <c r="AH55" s="447"/>
      <c r="AI55" s="447"/>
      <c r="AJ55" s="447"/>
      <c r="AK55" s="447"/>
      <c r="AL55" s="448"/>
      <c r="AM55" s="47"/>
      <c r="AO55" s="108"/>
      <c r="AP55" s="152"/>
      <c r="AQ55" s="152"/>
    </row>
    <row r="56" spans="1:45" ht="13.65" customHeight="1" x14ac:dyDescent="0.25">
      <c r="A56" s="46">
        <f>ROW()</f>
        <v>56</v>
      </c>
      <c r="B56" s="565"/>
      <c r="C56" s="566"/>
      <c r="D56" s="566"/>
      <c r="E56" s="567"/>
      <c r="F56" s="446"/>
      <c r="G56" s="447"/>
      <c r="H56" s="447"/>
      <c r="I56" s="447"/>
      <c r="J56" s="447"/>
      <c r="K56" s="447"/>
      <c r="L56" s="447"/>
      <c r="M56" s="447"/>
      <c r="N56" s="447"/>
      <c r="O56" s="447"/>
      <c r="P56" s="447"/>
      <c r="Q56" s="447"/>
      <c r="R56" s="447"/>
      <c r="S56" s="447"/>
      <c r="T56" s="447"/>
      <c r="U56" s="447"/>
      <c r="V56" s="447"/>
      <c r="W56" s="447"/>
      <c r="X56" s="447"/>
      <c r="Y56" s="447"/>
      <c r="Z56" s="447"/>
      <c r="AA56" s="447"/>
      <c r="AB56" s="447"/>
      <c r="AC56" s="447"/>
      <c r="AD56" s="448"/>
      <c r="AE56" s="446"/>
      <c r="AF56" s="447"/>
      <c r="AG56" s="447"/>
      <c r="AH56" s="447"/>
      <c r="AI56" s="447"/>
      <c r="AJ56" s="447"/>
      <c r="AK56" s="447"/>
      <c r="AL56" s="448"/>
      <c r="AM56" s="47"/>
      <c r="AO56" s="108"/>
      <c r="AP56" s="152"/>
      <c r="AQ56" s="152"/>
    </row>
    <row r="57" spans="1:45" ht="13.65" customHeight="1" x14ac:dyDescent="0.25">
      <c r="A57" s="46">
        <f>ROW()</f>
        <v>57</v>
      </c>
      <c r="B57" s="565"/>
      <c r="C57" s="566"/>
      <c r="D57" s="566"/>
      <c r="E57" s="567"/>
      <c r="F57" s="446"/>
      <c r="G57" s="447"/>
      <c r="H57" s="447"/>
      <c r="I57" s="447"/>
      <c r="J57" s="447"/>
      <c r="K57" s="447"/>
      <c r="L57" s="447"/>
      <c r="M57" s="447"/>
      <c r="N57" s="447"/>
      <c r="O57" s="447"/>
      <c r="P57" s="447"/>
      <c r="Q57" s="447"/>
      <c r="R57" s="447"/>
      <c r="S57" s="447"/>
      <c r="T57" s="447"/>
      <c r="U57" s="447"/>
      <c r="V57" s="447"/>
      <c r="W57" s="447"/>
      <c r="X57" s="447"/>
      <c r="Y57" s="447"/>
      <c r="Z57" s="447"/>
      <c r="AA57" s="447"/>
      <c r="AB57" s="447"/>
      <c r="AC57" s="447"/>
      <c r="AD57" s="448"/>
      <c r="AE57" s="446"/>
      <c r="AF57" s="447"/>
      <c r="AG57" s="447"/>
      <c r="AH57" s="447"/>
      <c r="AI57" s="447"/>
      <c r="AJ57" s="447"/>
      <c r="AK57" s="447"/>
      <c r="AL57" s="448"/>
      <c r="AM57" s="47"/>
      <c r="AO57" s="108"/>
      <c r="AP57" s="152"/>
      <c r="AQ57" s="152"/>
    </row>
    <row r="58" spans="1:45" ht="13.65" customHeight="1" x14ac:dyDescent="0.25">
      <c r="A58" s="46">
        <f>ROW()</f>
        <v>58</v>
      </c>
      <c r="B58" s="565"/>
      <c r="C58" s="566"/>
      <c r="D58" s="566"/>
      <c r="E58" s="567"/>
      <c r="F58" s="446"/>
      <c r="G58" s="447"/>
      <c r="H58" s="447"/>
      <c r="I58" s="447"/>
      <c r="J58" s="447"/>
      <c r="K58" s="447"/>
      <c r="L58" s="447"/>
      <c r="M58" s="447"/>
      <c r="N58" s="447"/>
      <c r="O58" s="447"/>
      <c r="P58" s="447"/>
      <c r="Q58" s="447"/>
      <c r="R58" s="447"/>
      <c r="S58" s="447"/>
      <c r="T58" s="447"/>
      <c r="U58" s="447"/>
      <c r="V58" s="447"/>
      <c r="W58" s="447"/>
      <c r="X58" s="447"/>
      <c r="Y58" s="447"/>
      <c r="Z58" s="447"/>
      <c r="AA58" s="447"/>
      <c r="AB58" s="447"/>
      <c r="AC58" s="447"/>
      <c r="AD58" s="448"/>
      <c r="AE58" s="446"/>
      <c r="AF58" s="447"/>
      <c r="AG58" s="447"/>
      <c r="AH58" s="447"/>
      <c r="AI58" s="447"/>
      <c r="AJ58" s="447"/>
      <c r="AK58" s="447"/>
      <c r="AL58" s="448"/>
      <c r="AM58" s="47"/>
      <c r="AO58" s="108"/>
      <c r="AP58" s="152"/>
      <c r="AQ58" s="152"/>
    </row>
    <row r="59" spans="1:45" ht="13.65" customHeight="1" x14ac:dyDescent="0.25">
      <c r="A59" s="46">
        <f>ROW()</f>
        <v>59</v>
      </c>
      <c r="B59" s="565"/>
      <c r="C59" s="566"/>
      <c r="D59" s="566"/>
      <c r="E59" s="567"/>
      <c r="F59" s="446"/>
      <c r="G59" s="447"/>
      <c r="H59" s="447"/>
      <c r="I59" s="447"/>
      <c r="J59" s="447"/>
      <c r="K59" s="447"/>
      <c r="L59" s="447"/>
      <c r="M59" s="447"/>
      <c r="N59" s="447"/>
      <c r="O59" s="447"/>
      <c r="P59" s="447"/>
      <c r="Q59" s="447"/>
      <c r="R59" s="447"/>
      <c r="S59" s="447"/>
      <c r="T59" s="447"/>
      <c r="U59" s="447"/>
      <c r="V59" s="447"/>
      <c r="W59" s="447"/>
      <c r="X59" s="447"/>
      <c r="Y59" s="447"/>
      <c r="Z59" s="447"/>
      <c r="AA59" s="447"/>
      <c r="AB59" s="447"/>
      <c r="AC59" s="447"/>
      <c r="AD59" s="448"/>
      <c r="AE59" s="446"/>
      <c r="AF59" s="447"/>
      <c r="AG59" s="447"/>
      <c r="AH59" s="447"/>
      <c r="AI59" s="447"/>
      <c r="AJ59" s="447"/>
      <c r="AK59" s="447"/>
      <c r="AL59" s="448"/>
      <c r="AM59" s="47"/>
      <c r="AO59" s="108"/>
      <c r="AP59" s="152"/>
      <c r="AQ59" s="152"/>
    </row>
    <row r="60" spans="1:45" ht="13.65" customHeight="1" x14ac:dyDescent="0.25">
      <c r="A60" s="46">
        <f>ROW()</f>
        <v>60</v>
      </c>
      <c r="B60" s="565"/>
      <c r="C60" s="566"/>
      <c r="D60" s="566"/>
      <c r="E60" s="567"/>
      <c r="F60" s="446"/>
      <c r="G60" s="447"/>
      <c r="H60" s="447"/>
      <c r="I60" s="447"/>
      <c r="J60" s="447"/>
      <c r="K60" s="447"/>
      <c r="L60" s="447"/>
      <c r="M60" s="447"/>
      <c r="N60" s="447"/>
      <c r="O60" s="447"/>
      <c r="P60" s="447"/>
      <c r="Q60" s="447"/>
      <c r="R60" s="447"/>
      <c r="S60" s="447"/>
      <c r="T60" s="447"/>
      <c r="U60" s="447"/>
      <c r="V60" s="447"/>
      <c r="W60" s="447"/>
      <c r="X60" s="447"/>
      <c r="Y60" s="447"/>
      <c r="Z60" s="447"/>
      <c r="AA60" s="447"/>
      <c r="AB60" s="447"/>
      <c r="AC60" s="447"/>
      <c r="AD60" s="448"/>
      <c r="AE60" s="446"/>
      <c r="AF60" s="447"/>
      <c r="AG60" s="447"/>
      <c r="AH60" s="447"/>
      <c r="AI60" s="447"/>
      <c r="AJ60" s="447"/>
      <c r="AK60" s="447"/>
      <c r="AL60" s="448"/>
      <c r="AM60" s="47"/>
      <c r="AO60" s="108"/>
      <c r="AP60" s="152"/>
      <c r="AQ60" s="152"/>
    </row>
    <row r="61" spans="1:45" ht="13.65" customHeight="1" x14ac:dyDescent="0.25">
      <c r="A61" s="46">
        <f>ROW()</f>
        <v>61</v>
      </c>
      <c r="B61" s="565"/>
      <c r="C61" s="566"/>
      <c r="D61" s="566"/>
      <c r="E61" s="567"/>
      <c r="F61" s="446"/>
      <c r="G61" s="447"/>
      <c r="H61" s="447"/>
      <c r="I61" s="447"/>
      <c r="J61" s="447"/>
      <c r="K61" s="447"/>
      <c r="L61" s="447"/>
      <c r="M61" s="447"/>
      <c r="N61" s="447"/>
      <c r="O61" s="447"/>
      <c r="P61" s="447"/>
      <c r="Q61" s="447"/>
      <c r="R61" s="447"/>
      <c r="S61" s="447"/>
      <c r="T61" s="447"/>
      <c r="U61" s="447"/>
      <c r="V61" s="447"/>
      <c r="W61" s="447"/>
      <c r="X61" s="447"/>
      <c r="Y61" s="447"/>
      <c r="Z61" s="447"/>
      <c r="AA61" s="447"/>
      <c r="AB61" s="447"/>
      <c r="AC61" s="447"/>
      <c r="AD61" s="448"/>
      <c r="AE61" s="446"/>
      <c r="AF61" s="447"/>
      <c r="AG61" s="447"/>
      <c r="AH61" s="447"/>
      <c r="AI61" s="447"/>
      <c r="AJ61" s="447"/>
      <c r="AK61" s="447"/>
      <c r="AL61" s="448"/>
      <c r="AM61" s="47"/>
      <c r="AO61" s="108"/>
      <c r="AP61" s="152"/>
      <c r="AQ61" s="152"/>
    </row>
    <row r="62" spans="1:45" ht="13.65" customHeight="1" thickBot="1" x14ac:dyDescent="0.3">
      <c r="A62" s="46">
        <f>ROW()</f>
        <v>62</v>
      </c>
      <c r="B62" s="565"/>
      <c r="C62" s="566"/>
      <c r="D62" s="566"/>
      <c r="E62" s="567"/>
      <c r="F62" s="446"/>
      <c r="G62" s="447"/>
      <c r="H62" s="447"/>
      <c r="I62" s="447"/>
      <c r="J62" s="447"/>
      <c r="K62" s="447"/>
      <c r="L62" s="447"/>
      <c r="M62" s="447"/>
      <c r="N62" s="447"/>
      <c r="O62" s="447"/>
      <c r="P62" s="447"/>
      <c r="Q62" s="447"/>
      <c r="R62" s="447"/>
      <c r="S62" s="447"/>
      <c r="T62" s="447"/>
      <c r="U62" s="447"/>
      <c r="V62" s="447"/>
      <c r="W62" s="447"/>
      <c r="X62" s="447"/>
      <c r="Y62" s="447"/>
      <c r="Z62" s="447"/>
      <c r="AA62" s="447"/>
      <c r="AB62" s="447"/>
      <c r="AC62" s="447"/>
      <c r="AD62" s="448"/>
      <c r="AE62" s="446"/>
      <c r="AF62" s="447"/>
      <c r="AG62" s="447"/>
      <c r="AH62" s="447"/>
      <c r="AI62" s="447"/>
      <c r="AJ62" s="447"/>
      <c r="AK62" s="447"/>
      <c r="AL62" s="448"/>
      <c r="AM62" s="47"/>
      <c r="AO62" s="108"/>
      <c r="AP62" s="152"/>
      <c r="AQ62" s="152"/>
    </row>
    <row r="63" spans="1:45" ht="27" customHeight="1" thickBot="1" x14ac:dyDescent="0.3">
      <c r="A63" s="63"/>
      <c r="B63" s="483" t="s">
        <v>12</v>
      </c>
      <c r="C63" s="483"/>
      <c r="D63" s="483"/>
      <c r="E63" s="483"/>
      <c r="F63" s="483"/>
      <c r="G63" s="483"/>
      <c r="H63" s="483"/>
      <c r="I63" s="483"/>
      <c r="J63" s="483"/>
      <c r="K63" s="489" t="str">
        <f>document_number</f>
        <v>Insert Project Document Number</v>
      </c>
      <c r="L63" s="489"/>
      <c r="M63" s="489"/>
      <c r="N63" s="489"/>
      <c r="O63" s="489"/>
      <c r="P63" s="489"/>
      <c r="Q63" s="489"/>
      <c r="R63" s="489"/>
      <c r="S63" s="489"/>
      <c r="T63" s="489"/>
      <c r="U63" s="489"/>
      <c r="V63" s="489"/>
      <c r="W63" s="489"/>
      <c r="X63" s="489"/>
      <c r="Y63" s="489"/>
      <c r="Z63" s="483" t="s">
        <v>457</v>
      </c>
      <c r="AA63" s="483"/>
      <c r="AB63" s="483"/>
      <c r="AC63" s="489" t="str">
        <f>document_revision</f>
        <v>Insert Project Document Revision</v>
      </c>
      <c r="AD63" s="489"/>
      <c r="AE63" s="489"/>
      <c r="AF63" s="489"/>
      <c r="AG63" s="483" t="s">
        <v>859</v>
      </c>
      <c r="AH63" s="483"/>
      <c r="AI63" s="483"/>
      <c r="AJ63" s="483"/>
      <c r="AK63" s="483"/>
      <c r="AL63" s="484">
        <f>total_page</f>
        <v>13</v>
      </c>
      <c r="AM63" s="485"/>
      <c r="AS63"/>
    </row>
  </sheetData>
  <dataConsolidate/>
  <mergeCells count="233">
    <mergeCell ref="B57:E57"/>
    <mergeCell ref="F57:T57"/>
    <mergeCell ref="U57:AD57"/>
    <mergeCell ref="AE57:AL57"/>
    <mergeCell ref="B58:E58"/>
    <mergeCell ref="F58:T58"/>
    <mergeCell ref="U58:AD58"/>
    <mergeCell ref="AE58:AL58"/>
    <mergeCell ref="B62:E62"/>
    <mergeCell ref="F62:T62"/>
    <mergeCell ref="U62:AD62"/>
    <mergeCell ref="AE62:AL62"/>
    <mergeCell ref="B59:E59"/>
    <mergeCell ref="F59:T59"/>
    <mergeCell ref="U59:AD59"/>
    <mergeCell ref="AE59:AL59"/>
    <mergeCell ref="B60:E60"/>
    <mergeCell ref="F60:T60"/>
    <mergeCell ref="U60:AD60"/>
    <mergeCell ref="AE60:AL60"/>
    <mergeCell ref="B61:E61"/>
    <mergeCell ref="F61:T61"/>
    <mergeCell ref="U61:AD61"/>
    <mergeCell ref="AE61:AL61"/>
    <mergeCell ref="B54:E54"/>
    <mergeCell ref="F54:T54"/>
    <mergeCell ref="U54:AD54"/>
    <mergeCell ref="AE54:AL54"/>
    <mergeCell ref="B55:E55"/>
    <mergeCell ref="F55:T55"/>
    <mergeCell ref="U55:AD55"/>
    <mergeCell ref="AE55:AL55"/>
    <mergeCell ref="B56:E56"/>
    <mergeCell ref="F56:T56"/>
    <mergeCell ref="U56:AD56"/>
    <mergeCell ref="AE56:AL56"/>
    <mergeCell ref="B51:E51"/>
    <mergeCell ref="F51:T51"/>
    <mergeCell ref="U51:AD51"/>
    <mergeCell ref="AE51:AL51"/>
    <mergeCell ref="B52:E52"/>
    <mergeCell ref="F52:T52"/>
    <mergeCell ref="U52:AD52"/>
    <mergeCell ref="AE52:AL52"/>
    <mergeCell ref="B53:E53"/>
    <mergeCell ref="F53:T53"/>
    <mergeCell ref="U53:AD53"/>
    <mergeCell ref="AE53:AL53"/>
    <mergeCell ref="B48:E48"/>
    <mergeCell ref="F48:T48"/>
    <mergeCell ref="U48:AD48"/>
    <mergeCell ref="AE48:AL48"/>
    <mergeCell ref="B49:E49"/>
    <mergeCell ref="F49:T49"/>
    <mergeCell ref="U49:AD49"/>
    <mergeCell ref="AE49:AL49"/>
    <mergeCell ref="B50:E50"/>
    <mergeCell ref="F50:T50"/>
    <mergeCell ref="U50:AD50"/>
    <mergeCell ref="AE50:AL50"/>
    <mergeCell ref="B45:E45"/>
    <mergeCell ref="F45:T45"/>
    <mergeCell ref="U45:AD45"/>
    <mergeCell ref="AE45:AL45"/>
    <mergeCell ref="B46:E46"/>
    <mergeCell ref="F46:T46"/>
    <mergeCell ref="U46:AD46"/>
    <mergeCell ref="AE46:AL46"/>
    <mergeCell ref="B47:E47"/>
    <mergeCell ref="F47:T47"/>
    <mergeCell ref="U47:AD47"/>
    <mergeCell ref="AE47:AL47"/>
    <mergeCell ref="B42:E42"/>
    <mergeCell ref="F42:T42"/>
    <mergeCell ref="U42:AD42"/>
    <mergeCell ref="AE42:AL42"/>
    <mergeCell ref="B43:E43"/>
    <mergeCell ref="F43:T43"/>
    <mergeCell ref="U43:AD43"/>
    <mergeCell ref="AE43:AL43"/>
    <mergeCell ref="B44:E44"/>
    <mergeCell ref="F44:T44"/>
    <mergeCell ref="U44:AD44"/>
    <mergeCell ref="AE44:AL44"/>
    <mergeCell ref="B39:E39"/>
    <mergeCell ref="F39:T39"/>
    <mergeCell ref="U39:AD39"/>
    <mergeCell ref="AE39:AL39"/>
    <mergeCell ref="B40:E40"/>
    <mergeCell ref="F40:T40"/>
    <mergeCell ref="U40:AD40"/>
    <mergeCell ref="AE40:AL40"/>
    <mergeCell ref="B41:E41"/>
    <mergeCell ref="F41:T41"/>
    <mergeCell ref="U41:AD41"/>
    <mergeCell ref="AE41:AL41"/>
    <mergeCell ref="B36:E36"/>
    <mergeCell ref="F36:T36"/>
    <mergeCell ref="U36:AD36"/>
    <mergeCell ref="AE36:AL36"/>
    <mergeCell ref="B37:E37"/>
    <mergeCell ref="F37:T37"/>
    <mergeCell ref="U37:AD37"/>
    <mergeCell ref="AE37:AL37"/>
    <mergeCell ref="B38:E38"/>
    <mergeCell ref="F38:T38"/>
    <mergeCell ref="U38:AD38"/>
    <mergeCell ref="AE38:AL38"/>
    <mergeCell ref="F33:T33"/>
    <mergeCell ref="U33:AD33"/>
    <mergeCell ref="B34:E34"/>
    <mergeCell ref="F34:T34"/>
    <mergeCell ref="U34:AD34"/>
    <mergeCell ref="AE34:AL34"/>
    <mergeCell ref="AE33:AL33"/>
    <mergeCell ref="B35:E35"/>
    <mergeCell ref="F35:T35"/>
    <mergeCell ref="U35:AD35"/>
    <mergeCell ref="AE35:AL35"/>
    <mergeCell ref="F5:AD5"/>
    <mergeCell ref="F8:AD8"/>
    <mergeCell ref="B31:E31"/>
    <mergeCell ref="F31:T31"/>
    <mergeCell ref="U31:AD31"/>
    <mergeCell ref="AE31:AL31"/>
    <mergeCell ref="B30:E30"/>
    <mergeCell ref="B15:E15"/>
    <mergeCell ref="B16:E16"/>
    <mergeCell ref="B24:E24"/>
    <mergeCell ref="B27:E27"/>
    <mergeCell ref="B28:E28"/>
    <mergeCell ref="B22:E22"/>
    <mergeCell ref="B23:E23"/>
    <mergeCell ref="B29:E29"/>
    <mergeCell ref="B25:E25"/>
    <mergeCell ref="B26:E26"/>
    <mergeCell ref="B17:E17"/>
    <mergeCell ref="B20:E20"/>
    <mergeCell ref="B21:E21"/>
    <mergeCell ref="AE5:AL5"/>
    <mergeCell ref="AE30:AL30"/>
    <mergeCell ref="F29:T29"/>
    <mergeCell ref="F9:T9"/>
    <mergeCell ref="B1:AL1"/>
    <mergeCell ref="B2:J2"/>
    <mergeCell ref="K2:AL2"/>
    <mergeCell ref="B3:J3"/>
    <mergeCell ref="K3:AL3"/>
    <mergeCell ref="AG63:AK63"/>
    <mergeCell ref="AL63:AM63"/>
    <mergeCell ref="B63:J63"/>
    <mergeCell ref="K63:Y63"/>
    <mergeCell ref="Z63:AB63"/>
    <mergeCell ref="AC63:AF63"/>
    <mergeCell ref="B5:E5"/>
    <mergeCell ref="B8:E8"/>
    <mergeCell ref="B9:E9"/>
    <mergeCell ref="B18:E18"/>
    <mergeCell ref="B19:E19"/>
    <mergeCell ref="B32:E32"/>
    <mergeCell ref="B33:E33"/>
    <mergeCell ref="U20:AD20"/>
    <mergeCell ref="U21:AD21"/>
    <mergeCell ref="B10:E10"/>
    <mergeCell ref="B11:E11"/>
    <mergeCell ref="B12:E12"/>
    <mergeCell ref="B4:E4"/>
    <mergeCell ref="AE32:AL32"/>
    <mergeCell ref="AE11:AL11"/>
    <mergeCell ref="AE15:AL15"/>
    <mergeCell ref="AE13:AL13"/>
    <mergeCell ref="AE14:AL14"/>
    <mergeCell ref="F30:T30"/>
    <mergeCell ref="U30:AD30"/>
    <mergeCell ref="AE16:AL16"/>
    <mergeCell ref="AE22:AL22"/>
    <mergeCell ref="AE23:AL23"/>
    <mergeCell ref="AE28:AL28"/>
    <mergeCell ref="AE29:AL29"/>
    <mergeCell ref="AE24:AL24"/>
    <mergeCell ref="AE25:AL25"/>
    <mergeCell ref="AE26:AL26"/>
    <mergeCell ref="F18:T18"/>
    <mergeCell ref="AE27:AL27"/>
    <mergeCell ref="F32:T32"/>
    <mergeCell ref="U32:AD32"/>
    <mergeCell ref="F25:T25"/>
    <mergeCell ref="U25:AD25"/>
    <mergeCell ref="F26:T26"/>
    <mergeCell ref="U26:AD26"/>
    <mergeCell ref="F28:T28"/>
    <mergeCell ref="U28:AD28"/>
    <mergeCell ref="U29:AD29"/>
    <mergeCell ref="U11:AD11"/>
    <mergeCell ref="F12:AD12"/>
    <mergeCell ref="F13:T13"/>
    <mergeCell ref="U13:AD13"/>
    <mergeCell ref="F14:T14"/>
    <mergeCell ref="U14:AD14"/>
    <mergeCell ref="F15:T15"/>
    <mergeCell ref="U15:AD15"/>
    <mergeCell ref="F27:AD27"/>
    <mergeCell ref="F11:T11"/>
    <mergeCell ref="F16:T16"/>
    <mergeCell ref="U16:AD16"/>
    <mergeCell ref="F23:T23"/>
    <mergeCell ref="U23:AD23"/>
    <mergeCell ref="F24:T24"/>
    <mergeCell ref="U24:AD24"/>
    <mergeCell ref="B6:E7"/>
    <mergeCell ref="F6:T7"/>
    <mergeCell ref="U6:AD7"/>
    <mergeCell ref="F22:AD22"/>
    <mergeCell ref="AE6:AL6"/>
    <mergeCell ref="AE8:AL8"/>
    <mergeCell ref="AE9:AL9"/>
    <mergeCell ref="AE10:AL10"/>
    <mergeCell ref="AE12:AL12"/>
    <mergeCell ref="U9:AD9"/>
    <mergeCell ref="F10:T10"/>
    <mergeCell ref="U10:AD10"/>
    <mergeCell ref="AE19:AL19"/>
    <mergeCell ref="F19:T19"/>
    <mergeCell ref="U18:AD18"/>
    <mergeCell ref="U19:AD19"/>
    <mergeCell ref="F21:T21"/>
    <mergeCell ref="F17:AD17"/>
    <mergeCell ref="AE18:AL18"/>
    <mergeCell ref="AE20:AL20"/>
    <mergeCell ref="AE21:AL21"/>
    <mergeCell ref="F20:T20"/>
    <mergeCell ref="B13:E13"/>
    <mergeCell ref="B14:E14"/>
  </mergeCells>
  <dataValidations count="12">
    <dataValidation type="list" allowBlank="1" showInputMessage="1" showErrorMessage="1" sqref="U23:AD23" xr:uid="{00000000-0002-0000-0D00-000000000000}">
      <formula1>$AO$23:$AQ$23</formula1>
    </dataValidation>
    <dataValidation type="list" allowBlank="1" showInputMessage="1" showErrorMessage="1" sqref="U6" xr:uid="{00000000-0002-0000-0D00-000001000000}">
      <formula1>$AO$6:$AR$6</formula1>
    </dataValidation>
    <dataValidation type="list" allowBlank="1" showInputMessage="1" showErrorMessage="1" sqref="U29:AD29" xr:uid="{00000000-0002-0000-0D00-000002000000}">
      <formula1>$AO$29:$AQ$29</formula1>
    </dataValidation>
    <dataValidation type="list" allowBlank="1" showInputMessage="1" showErrorMessage="1" sqref="U28:AD28" xr:uid="{00000000-0002-0000-0D00-000003000000}">
      <formula1>$AO$28:$AQ$28</formula1>
    </dataValidation>
    <dataValidation type="list" allowBlank="1" showInputMessage="1" showErrorMessage="1" sqref="U26:AD26" xr:uid="{00000000-0002-0000-0D00-000004000000}">
      <formula1>$AO$26:$AS$26</formula1>
    </dataValidation>
    <dataValidation type="list" allowBlank="1" showInputMessage="1" showErrorMessage="1" sqref="U24:AD24" xr:uid="{00000000-0002-0000-0D00-000005000000}">
      <formula1>$AO$24:$AQ$24</formula1>
    </dataValidation>
    <dataValidation type="list" allowBlank="1" showInputMessage="1" showErrorMessage="1" sqref="U25:AD25" xr:uid="{00000000-0002-0000-0D00-000006000000}">
      <formula1>$AO$25:$AQ$25</formula1>
    </dataValidation>
    <dataValidation type="list" allowBlank="1" showInputMessage="1" showErrorMessage="1" sqref="U18:AD18" xr:uid="{00000000-0002-0000-0D00-000007000000}">
      <formula1>$AO$18:$AQ$18</formula1>
    </dataValidation>
    <dataValidation type="list" allowBlank="1" showInputMessage="1" showErrorMessage="1" sqref="U19:AD19" xr:uid="{00000000-0002-0000-0D00-000008000000}">
      <formula1>$AO$19:$AQ$19</formula1>
    </dataValidation>
    <dataValidation type="list" allowBlank="1" showInputMessage="1" showErrorMessage="1" sqref="U20:AD20" xr:uid="{00000000-0002-0000-0D00-000009000000}">
      <formula1>$AO$20:$AQ$20</formula1>
    </dataValidation>
    <dataValidation type="list" allowBlank="1" showInputMessage="1" showErrorMessage="1" sqref="U21:AD21" xr:uid="{00000000-0002-0000-0D00-00000A000000}">
      <formula1>$AO$21:$AQ$21</formula1>
    </dataValidation>
    <dataValidation type="list" allowBlank="1" showInputMessage="1" showErrorMessage="1" sqref="U30:AD30 U17:AD21" xr:uid="{00000000-0002-0000-0D00-00000B000000}">
      <formula1>$AO$30:$AQ$30</formula1>
    </dataValidation>
  </dataValidations>
  <printOptions horizontalCentered="1" verticalCentered="1"/>
  <pageMargins left="0.98425196850393704" right="0.39370078740157483" top="0.51181102362204722" bottom="0.39370078740157483" header="0.31496062992125984" footer="0.51181102362204722"/>
  <pageSetup paperSize="9" scale="90" fitToHeight="0" orientation="portrait"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0">
    <tabColor rgb="FF00B050"/>
  </sheetPr>
  <dimension ref="A1:AN63"/>
  <sheetViews>
    <sheetView showGridLines="0" zoomScale="90" zoomScaleNormal="90" zoomScaleSheetLayoutView="100" workbookViewId="0">
      <selection activeCell="B1" sqref="B1:AL1"/>
    </sheetView>
  </sheetViews>
  <sheetFormatPr defaultRowHeight="12.5" x14ac:dyDescent="0.25"/>
  <cols>
    <col min="1" max="2" width="2.6328125" customWidth="1"/>
    <col min="3" max="38" width="2.453125" customWidth="1"/>
    <col min="39" max="39" width="2.6328125" customWidth="1"/>
    <col min="40" max="40" width="9.08984375" customWidth="1"/>
  </cols>
  <sheetData>
    <row r="1" spans="1:39" ht="27.65" customHeight="1" thickBot="1" x14ac:dyDescent="0.3">
      <c r="A1" s="42" t="s">
        <v>0</v>
      </c>
      <c r="B1" s="515" t="s">
        <v>962</v>
      </c>
      <c r="C1" s="515"/>
      <c r="D1" s="515"/>
      <c r="E1" s="515"/>
      <c r="F1" s="515"/>
      <c r="G1" s="515"/>
      <c r="H1" s="515"/>
      <c r="I1" s="515"/>
      <c r="J1" s="515"/>
      <c r="K1" s="515"/>
      <c r="L1" s="515"/>
      <c r="M1" s="515"/>
      <c r="N1" s="515"/>
      <c r="O1" s="515"/>
      <c r="P1" s="515"/>
      <c r="Q1" s="515"/>
      <c r="R1" s="515"/>
      <c r="S1" s="515"/>
      <c r="T1" s="515"/>
      <c r="U1" s="515"/>
      <c r="V1" s="515"/>
      <c r="W1" s="515"/>
      <c r="X1" s="515"/>
      <c r="Y1" s="515"/>
      <c r="Z1" s="515"/>
      <c r="AA1" s="515"/>
      <c r="AB1" s="515"/>
      <c r="AC1" s="515"/>
      <c r="AD1" s="515"/>
      <c r="AE1" s="515"/>
      <c r="AF1" s="515"/>
      <c r="AG1" s="515"/>
      <c r="AH1" s="515"/>
      <c r="AI1" s="515"/>
      <c r="AJ1" s="515"/>
      <c r="AK1" s="515"/>
      <c r="AL1" s="515"/>
      <c r="AM1" s="43" t="s">
        <v>9</v>
      </c>
    </row>
    <row r="2" spans="1:39" ht="13.65" customHeight="1" x14ac:dyDescent="0.25">
      <c r="A2" s="45">
        <f>ROW()</f>
        <v>2</v>
      </c>
      <c r="B2" s="700" t="s">
        <v>65</v>
      </c>
      <c r="C2" s="700"/>
      <c r="D2" s="700"/>
      <c r="E2" s="700"/>
      <c r="F2" s="700"/>
      <c r="G2" s="700"/>
      <c r="H2" s="700"/>
      <c r="I2" s="700"/>
      <c r="J2" s="700"/>
      <c r="K2" s="516" t="str">
        <f>tag_number</f>
        <v>Insert Tag Number</v>
      </c>
      <c r="L2" s="516"/>
      <c r="M2" s="516"/>
      <c r="N2" s="516"/>
      <c r="O2" s="516"/>
      <c r="P2" s="516"/>
      <c r="Q2" s="516"/>
      <c r="R2" s="516"/>
      <c r="S2" s="516"/>
      <c r="T2" s="516"/>
      <c r="U2" s="516"/>
      <c r="V2" s="516"/>
      <c r="W2" s="516"/>
      <c r="X2" s="516"/>
      <c r="Y2" s="516"/>
      <c r="Z2" s="516"/>
      <c r="AA2" s="516"/>
      <c r="AB2" s="516"/>
      <c r="AC2" s="516"/>
      <c r="AD2" s="516"/>
      <c r="AE2" s="516"/>
      <c r="AF2" s="516"/>
      <c r="AG2" s="516"/>
      <c r="AH2" s="516"/>
      <c r="AI2" s="516"/>
      <c r="AJ2" s="516"/>
      <c r="AK2" s="516"/>
      <c r="AL2" s="517"/>
      <c r="AM2" s="375"/>
    </row>
    <row r="3" spans="1:39" ht="13.65" customHeight="1" x14ac:dyDescent="0.25">
      <c r="A3" s="46">
        <f>ROW()</f>
        <v>3</v>
      </c>
      <c r="B3" s="704" t="s">
        <v>66</v>
      </c>
      <c r="C3" s="704"/>
      <c r="D3" s="704"/>
      <c r="E3" s="704"/>
      <c r="F3" s="704"/>
      <c r="G3" s="704"/>
      <c r="H3" s="704"/>
      <c r="I3" s="704"/>
      <c r="J3" s="704"/>
      <c r="K3" s="518" t="str">
        <f>Service</f>
        <v>Insert Service Description</v>
      </c>
      <c r="L3" s="518"/>
      <c r="M3" s="518"/>
      <c r="N3" s="518"/>
      <c r="O3" s="518"/>
      <c r="P3" s="518"/>
      <c r="Q3" s="518"/>
      <c r="R3" s="518"/>
      <c r="S3" s="518"/>
      <c r="T3" s="518"/>
      <c r="U3" s="518"/>
      <c r="V3" s="518"/>
      <c r="W3" s="518"/>
      <c r="X3" s="518"/>
      <c r="Y3" s="518"/>
      <c r="Z3" s="518"/>
      <c r="AA3" s="518"/>
      <c r="AB3" s="518"/>
      <c r="AC3" s="518"/>
      <c r="AD3" s="518"/>
      <c r="AE3" s="518"/>
      <c r="AF3" s="518"/>
      <c r="AG3" s="518"/>
      <c r="AH3" s="518"/>
      <c r="AI3" s="518"/>
      <c r="AJ3" s="518"/>
      <c r="AK3" s="518"/>
      <c r="AL3" s="519"/>
      <c r="AM3" s="376"/>
    </row>
    <row r="4" spans="1:39" ht="13.65" customHeight="1" x14ac:dyDescent="0.25">
      <c r="A4" s="46">
        <f>ROW()</f>
        <v>4</v>
      </c>
      <c r="B4" s="701" t="s">
        <v>452</v>
      </c>
      <c r="C4" s="702"/>
      <c r="D4" s="702"/>
      <c r="E4" s="702"/>
      <c r="F4" s="702"/>
      <c r="G4" s="702"/>
      <c r="H4" s="702"/>
      <c r="I4" s="702"/>
      <c r="J4" s="702"/>
      <c r="K4" s="702"/>
      <c r="L4" s="702"/>
      <c r="M4" s="702"/>
      <c r="N4" s="702"/>
      <c r="O4" s="702"/>
      <c r="P4" s="702"/>
      <c r="Q4" s="702"/>
      <c r="R4" s="702"/>
      <c r="S4" s="702"/>
      <c r="T4" s="702"/>
      <c r="U4" s="702"/>
      <c r="V4" s="702"/>
      <c r="W4" s="702"/>
      <c r="X4" s="702"/>
      <c r="Y4" s="702"/>
      <c r="Z4" s="702"/>
      <c r="AA4" s="702"/>
      <c r="AB4" s="702"/>
      <c r="AC4" s="702"/>
      <c r="AD4" s="702"/>
      <c r="AE4" s="702"/>
      <c r="AF4" s="702"/>
      <c r="AG4" s="702"/>
      <c r="AH4" s="702"/>
      <c r="AI4" s="702"/>
      <c r="AJ4" s="702"/>
      <c r="AK4" s="702"/>
      <c r="AL4" s="703"/>
      <c r="AM4" s="383"/>
    </row>
    <row r="5" spans="1:39" ht="13.65" customHeight="1" x14ac:dyDescent="0.25">
      <c r="A5" s="46">
        <f>ROW()</f>
        <v>5</v>
      </c>
      <c r="B5" s="705" t="s">
        <v>16</v>
      </c>
      <c r="C5" s="706"/>
      <c r="D5" s="706"/>
      <c r="E5" s="706"/>
      <c r="F5" s="706"/>
      <c r="G5" s="706"/>
      <c r="H5" s="706"/>
      <c r="I5" s="706"/>
      <c r="J5" s="706"/>
      <c r="K5" s="706"/>
      <c r="L5" s="706"/>
      <c r="M5" s="706"/>
      <c r="N5" s="706"/>
      <c r="O5" s="706"/>
      <c r="P5" s="706"/>
      <c r="Q5" s="706"/>
      <c r="R5" s="706"/>
      <c r="S5" s="706"/>
      <c r="T5" s="706"/>
      <c r="U5" s="706"/>
      <c r="V5" s="706"/>
      <c r="W5" s="706"/>
      <c r="X5" s="706"/>
      <c r="Y5" s="706"/>
      <c r="Z5" s="706"/>
      <c r="AA5" s="706"/>
      <c r="AB5" s="706"/>
      <c r="AC5" s="706"/>
      <c r="AD5" s="706"/>
      <c r="AE5" s="706"/>
      <c r="AF5" s="706"/>
      <c r="AG5" s="706"/>
      <c r="AH5" s="706"/>
      <c r="AI5" s="706"/>
      <c r="AJ5" s="706"/>
      <c r="AK5" s="706"/>
      <c r="AL5" s="707"/>
      <c r="AM5" s="383"/>
    </row>
    <row r="6" spans="1:39" ht="13.65" customHeight="1" x14ac:dyDescent="0.25">
      <c r="A6" s="46">
        <f>ROW()</f>
        <v>6</v>
      </c>
      <c r="B6" s="697"/>
      <c r="C6" s="698"/>
      <c r="D6" s="698"/>
      <c r="E6" s="698"/>
      <c r="F6" s="698"/>
      <c r="G6" s="698"/>
      <c r="H6" s="698"/>
      <c r="I6" s="698"/>
      <c r="J6" s="698"/>
      <c r="K6" s="698"/>
      <c r="L6" s="698"/>
      <c r="M6" s="698"/>
      <c r="N6" s="698"/>
      <c r="O6" s="698"/>
      <c r="P6" s="698"/>
      <c r="Q6" s="698"/>
      <c r="R6" s="698"/>
      <c r="S6" s="698"/>
      <c r="T6" s="698"/>
      <c r="U6" s="698"/>
      <c r="V6" s="698"/>
      <c r="W6" s="698"/>
      <c r="X6" s="698"/>
      <c r="Y6" s="698"/>
      <c r="Z6" s="698"/>
      <c r="AA6" s="698"/>
      <c r="AB6" s="698"/>
      <c r="AC6" s="698"/>
      <c r="AD6" s="698"/>
      <c r="AE6" s="698"/>
      <c r="AF6" s="698"/>
      <c r="AG6" s="698"/>
      <c r="AH6" s="698"/>
      <c r="AI6" s="698"/>
      <c r="AJ6" s="698"/>
      <c r="AK6" s="698"/>
      <c r="AL6" s="699"/>
      <c r="AM6" s="383"/>
    </row>
    <row r="7" spans="1:39" ht="13.65" customHeight="1" x14ac:dyDescent="0.25">
      <c r="A7" s="46">
        <f>ROW()</f>
        <v>7</v>
      </c>
      <c r="B7" s="697"/>
      <c r="C7" s="698"/>
      <c r="D7" s="698"/>
      <c r="E7" s="698"/>
      <c r="F7" s="698"/>
      <c r="G7" s="698"/>
      <c r="H7" s="698"/>
      <c r="I7" s="698"/>
      <c r="J7" s="698"/>
      <c r="K7" s="698"/>
      <c r="L7" s="698"/>
      <c r="M7" s="698"/>
      <c r="N7" s="698"/>
      <c r="O7" s="698"/>
      <c r="P7" s="698"/>
      <c r="Q7" s="698"/>
      <c r="R7" s="698"/>
      <c r="S7" s="698"/>
      <c r="T7" s="698"/>
      <c r="U7" s="698"/>
      <c r="V7" s="698"/>
      <c r="W7" s="698"/>
      <c r="X7" s="698"/>
      <c r="Y7" s="698"/>
      <c r="Z7" s="698"/>
      <c r="AA7" s="698"/>
      <c r="AB7" s="698"/>
      <c r="AC7" s="698"/>
      <c r="AD7" s="698"/>
      <c r="AE7" s="698"/>
      <c r="AF7" s="698"/>
      <c r="AG7" s="698"/>
      <c r="AH7" s="698"/>
      <c r="AI7" s="698"/>
      <c r="AJ7" s="698"/>
      <c r="AK7" s="698"/>
      <c r="AL7" s="699"/>
      <c r="AM7" s="383"/>
    </row>
    <row r="8" spans="1:39" ht="13.65" customHeight="1" x14ac:dyDescent="0.25">
      <c r="A8" s="46">
        <f>ROW()</f>
        <v>8</v>
      </c>
      <c r="B8" s="697"/>
      <c r="C8" s="698"/>
      <c r="D8" s="698"/>
      <c r="E8" s="698"/>
      <c r="F8" s="698"/>
      <c r="G8" s="698"/>
      <c r="H8" s="698"/>
      <c r="I8" s="698"/>
      <c r="J8" s="698"/>
      <c r="K8" s="698"/>
      <c r="L8" s="698"/>
      <c r="M8" s="698"/>
      <c r="N8" s="698"/>
      <c r="O8" s="698"/>
      <c r="P8" s="698"/>
      <c r="Q8" s="698"/>
      <c r="R8" s="698"/>
      <c r="S8" s="698"/>
      <c r="T8" s="698"/>
      <c r="U8" s="698"/>
      <c r="V8" s="698"/>
      <c r="W8" s="698"/>
      <c r="X8" s="698"/>
      <c r="Y8" s="698"/>
      <c r="Z8" s="698"/>
      <c r="AA8" s="698"/>
      <c r="AB8" s="698"/>
      <c r="AC8" s="698"/>
      <c r="AD8" s="698"/>
      <c r="AE8" s="698"/>
      <c r="AF8" s="698"/>
      <c r="AG8" s="698"/>
      <c r="AH8" s="698"/>
      <c r="AI8" s="698"/>
      <c r="AJ8" s="698"/>
      <c r="AK8" s="698"/>
      <c r="AL8" s="699"/>
      <c r="AM8" s="383"/>
    </row>
    <row r="9" spans="1:39" ht="13.65" customHeight="1" x14ac:dyDescent="0.25">
      <c r="A9" s="46">
        <f>ROW()</f>
        <v>9</v>
      </c>
      <c r="B9" s="697"/>
      <c r="C9" s="698"/>
      <c r="D9" s="698"/>
      <c r="E9" s="698"/>
      <c r="F9" s="698"/>
      <c r="G9" s="698"/>
      <c r="H9" s="698"/>
      <c r="I9" s="698"/>
      <c r="J9" s="698"/>
      <c r="K9" s="698"/>
      <c r="L9" s="698"/>
      <c r="M9" s="698"/>
      <c r="N9" s="698"/>
      <c r="O9" s="698"/>
      <c r="P9" s="698"/>
      <c r="Q9" s="698"/>
      <c r="R9" s="698"/>
      <c r="S9" s="698"/>
      <c r="T9" s="698"/>
      <c r="U9" s="698"/>
      <c r="V9" s="698"/>
      <c r="W9" s="698"/>
      <c r="X9" s="698"/>
      <c r="Y9" s="698"/>
      <c r="Z9" s="698"/>
      <c r="AA9" s="698"/>
      <c r="AB9" s="698"/>
      <c r="AC9" s="698"/>
      <c r="AD9" s="698"/>
      <c r="AE9" s="698"/>
      <c r="AF9" s="698"/>
      <c r="AG9" s="698"/>
      <c r="AH9" s="698"/>
      <c r="AI9" s="698"/>
      <c r="AJ9" s="698"/>
      <c r="AK9" s="698"/>
      <c r="AL9" s="699"/>
      <c r="AM9" s="383"/>
    </row>
    <row r="10" spans="1:39" ht="13.65" customHeight="1" x14ac:dyDescent="0.25">
      <c r="A10" s="46">
        <f>ROW()</f>
        <v>10</v>
      </c>
      <c r="B10" s="697"/>
      <c r="C10" s="698"/>
      <c r="D10" s="698"/>
      <c r="E10" s="698"/>
      <c r="F10" s="698"/>
      <c r="G10" s="698"/>
      <c r="H10" s="698"/>
      <c r="I10" s="698"/>
      <c r="J10" s="698"/>
      <c r="K10" s="698"/>
      <c r="L10" s="698"/>
      <c r="M10" s="698"/>
      <c r="N10" s="698"/>
      <c r="O10" s="698"/>
      <c r="P10" s="698"/>
      <c r="Q10" s="698"/>
      <c r="R10" s="698"/>
      <c r="S10" s="698"/>
      <c r="T10" s="698"/>
      <c r="U10" s="698"/>
      <c r="V10" s="698"/>
      <c r="W10" s="698"/>
      <c r="X10" s="698"/>
      <c r="Y10" s="698"/>
      <c r="Z10" s="698"/>
      <c r="AA10" s="698"/>
      <c r="AB10" s="698"/>
      <c r="AC10" s="698"/>
      <c r="AD10" s="698"/>
      <c r="AE10" s="698"/>
      <c r="AF10" s="698"/>
      <c r="AG10" s="698"/>
      <c r="AH10" s="698"/>
      <c r="AI10" s="698"/>
      <c r="AJ10" s="698"/>
      <c r="AK10" s="698"/>
      <c r="AL10" s="699"/>
      <c r="AM10" s="383"/>
    </row>
    <row r="11" spans="1:39" ht="13.65" customHeight="1" x14ac:dyDescent="0.25">
      <c r="A11" s="46">
        <f>ROW()</f>
        <v>11</v>
      </c>
      <c r="B11" s="697"/>
      <c r="C11" s="698"/>
      <c r="D11" s="698"/>
      <c r="E11" s="698"/>
      <c r="F11" s="698"/>
      <c r="G11" s="698"/>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9"/>
      <c r="AM11" s="383"/>
    </row>
    <row r="12" spans="1:39" ht="13.65" customHeight="1" x14ac:dyDescent="0.25">
      <c r="A12" s="46">
        <f>ROW()</f>
        <v>12</v>
      </c>
      <c r="B12" s="697"/>
      <c r="C12" s="698"/>
      <c r="D12" s="698"/>
      <c r="E12" s="698"/>
      <c r="F12" s="698"/>
      <c r="G12" s="698"/>
      <c r="H12" s="698"/>
      <c r="I12" s="698"/>
      <c r="J12" s="698"/>
      <c r="K12" s="698"/>
      <c r="L12" s="698"/>
      <c r="M12" s="698"/>
      <c r="N12" s="698"/>
      <c r="O12" s="698"/>
      <c r="P12" s="698"/>
      <c r="Q12" s="698"/>
      <c r="R12" s="698"/>
      <c r="S12" s="698"/>
      <c r="T12" s="698"/>
      <c r="U12" s="698"/>
      <c r="V12" s="698"/>
      <c r="W12" s="698"/>
      <c r="X12" s="698"/>
      <c r="Y12" s="698"/>
      <c r="Z12" s="698"/>
      <c r="AA12" s="698"/>
      <c r="AB12" s="698"/>
      <c r="AC12" s="698"/>
      <c r="AD12" s="698"/>
      <c r="AE12" s="698"/>
      <c r="AF12" s="698"/>
      <c r="AG12" s="698"/>
      <c r="AH12" s="698"/>
      <c r="AI12" s="698"/>
      <c r="AJ12" s="698"/>
      <c r="AK12" s="698"/>
      <c r="AL12" s="699"/>
      <c r="AM12" s="383"/>
    </row>
    <row r="13" spans="1:39" ht="13.65" customHeight="1" x14ac:dyDescent="0.25">
      <c r="A13" s="46">
        <f>ROW()</f>
        <v>13</v>
      </c>
      <c r="B13" s="697"/>
      <c r="C13" s="698"/>
      <c r="D13" s="698"/>
      <c r="E13" s="698"/>
      <c r="F13" s="698"/>
      <c r="G13" s="698"/>
      <c r="H13" s="698"/>
      <c r="I13" s="698"/>
      <c r="J13" s="698"/>
      <c r="K13" s="698"/>
      <c r="L13" s="698"/>
      <c r="M13" s="698"/>
      <c r="N13" s="698"/>
      <c r="O13" s="698"/>
      <c r="P13" s="698"/>
      <c r="Q13" s="698"/>
      <c r="R13" s="698"/>
      <c r="S13" s="698"/>
      <c r="T13" s="698"/>
      <c r="U13" s="698"/>
      <c r="V13" s="698"/>
      <c r="W13" s="698"/>
      <c r="X13" s="698"/>
      <c r="Y13" s="698"/>
      <c r="Z13" s="698"/>
      <c r="AA13" s="698"/>
      <c r="AB13" s="698"/>
      <c r="AC13" s="698"/>
      <c r="AD13" s="698"/>
      <c r="AE13" s="698"/>
      <c r="AF13" s="698"/>
      <c r="AG13" s="698"/>
      <c r="AH13" s="698"/>
      <c r="AI13" s="698"/>
      <c r="AJ13" s="698"/>
      <c r="AK13" s="698"/>
      <c r="AL13" s="699"/>
      <c r="AM13" s="383"/>
    </row>
    <row r="14" spans="1:39" ht="13.65" customHeight="1" x14ac:dyDescent="0.25">
      <c r="A14" s="46">
        <f>ROW()</f>
        <v>14</v>
      </c>
      <c r="B14" s="697"/>
      <c r="C14" s="698"/>
      <c r="D14" s="698"/>
      <c r="E14" s="698"/>
      <c r="F14" s="698"/>
      <c r="G14" s="698"/>
      <c r="H14" s="698"/>
      <c r="I14" s="698"/>
      <c r="J14" s="698"/>
      <c r="K14" s="698"/>
      <c r="L14" s="698"/>
      <c r="M14" s="698"/>
      <c r="N14" s="698"/>
      <c r="O14" s="698"/>
      <c r="P14" s="698"/>
      <c r="Q14" s="698"/>
      <c r="R14" s="698"/>
      <c r="S14" s="698"/>
      <c r="T14" s="698"/>
      <c r="U14" s="698"/>
      <c r="V14" s="698"/>
      <c r="W14" s="698"/>
      <c r="X14" s="698"/>
      <c r="Y14" s="698"/>
      <c r="Z14" s="698"/>
      <c r="AA14" s="698"/>
      <c r="AB14" s="698"/>
      <c r="AC14" s="698"/>
      <c r="AD14" s="698"/>
      <c r="AE14" s="698"/>
      <c r="AF14" s="698"/>
      <c r="AG14" s="698"/>
      <c r="AH14" s="698"/>
      <c r="AI14" s="698"/>
      <c r="AJ14" s="698"/>
      <c r="AK14" s="698"/>
      <c r="AL14" s="699"/>
      <c r="AM14" s="383"/>
    </row>
    <row r="15" spans="1:39" ht="13.65" customHeight="1" x14ac:dyDescent="0.25">
      <c r="A15" s="46">
        <f>ROW()</f>
        <v>15</v>
      </c>
      <c r="B15" s="697"/>
      <c r="C15" s="698"/>
      <c r="D15" s="698"/>
      <c r="E15" s="698"/>
      <c r="F15" s="698"/>
      <c r="G15" s="698"/>
      <c r="H15" s="698"/>
      <c r="I15" s="698"/>
      <c r="J15" s="698"/>
      <c r="K15" s="698"/>
      <c r="L15" s="698"/>
      <c r="M15" s="698"/>
      <c r="N15" s="698"/>
      <c r="O15" s="698"/>
      <c r="P15" s="698"/>
      <c r="Q15" s="698"/>
      <c r="R15" s="698"/>
      <c r="S15" s="698"/>
      <c r="T15" s="698"/>
      <c r="U15" s="698"/>
      <c r="V15" s="698"/>
      <c r="W15" s="698"/>
      <c r="X15" s="698"/>
      <c r="Y15" s="698"/>
      <c r="Z15" s="698"/>
      <c r="AA15" s="698"/>
      <c r="AB15" s="698"/>
      <c r="AC15" s="698"/>
      <c r="AD15" s="698"/>
      <c r="AE15" s="698"/>
      <c r="AF15" s="698"/>
      <c r="AG15" s="698"/>
      <c r="AH15" s="698"/>
      <c r="AI15" s="698"/>
      <c r="AJ15" s="698"/>
      <c r="AK15" s="698"/>
      <c r="AL15" s="699"/>
      <c r="AM15" s="383"/>
    </row>
    <row r="16" spans="1:39" ht="13.65" customHeight="1" x14ac:dyDescent="0.25">
      <c r="A16" s="46">
        <f>ROW()</f>
        <v>16</v>
      </c>
      <c r="B16" s="697"/>
      <c r="C16" s="698"/>
      <c r="D16" s="698"/>
      <c r="E16" s="698"/>
      <c r="F16" s="698"/>
      <c r="G16" s="698"/>
      <c r="H16" s="698"/>
      <c r="I16" s="698"/>
      <c r="J16" s="698"/>
      <c r="K16" s="698"/>
      <c r="L16" s="698"/>
      <c r="M16" s="698"/>
      <c r="N16" s="698"/>
      <c r="O16" s="698"/>
      <c r="P16" s="698"/>
      <c r="Q16" s="698"/>
      <c r="R16" s="698"/>
      <c r="S16" s="698"/>
      <c r="T16" s="698"/>
      <c r="U16" s="698"/>
      <c r="V16" s="698"/>
      <c r="W16" s="698"/>
      <c r="X16" s="698"/>
      <c r="Y16" s="698"/>
      <c r="Z16" s="698"/>
      <c r="AA16" s="698"/>
      <c r="AB16" s="698"/>
      <c r="AC16" s="698"/>
      <c r="AD16" s="698"/>
      <c r="AE16" s="698"/>
      <c r="AF16" s="698"/>
      <c r="AG16" s="698"/>
      <c r="AH16" s="698"/>
      <c r="AI16" s="698"/>
      <c r="AJ16" s="698"/>
      <c r="AK16" s="698"/>
      <c r="AL16" s="699"/>
      <c r="AM16" s="383"/>
    </row>
    <row r="17" spans="1:40" ht="13.65" customHeight="1" x14ac:dyDescent="0.25">
      <c r="A17" s="46">
        <f>ROW()</f>
        <v>17</v>
      </c>
      <c r="B17" s="697"/>
      <c r="C17" s="698"/>
      <c r="D17" s="698"/>
      <c r="E17" s="698"/>
      <c r="F17" s="698"/>
      <c r="G17" s="698"/>
      <c r="H17" s="698"/>
      <c r="I17" s="698"/>
      <c r="J17" s="698"/>
      <c r="K17" s="698"/>
      <c r="L17" s="698"/>
      <c r="M17" s="698"/>
      <c r="N17" s="698"/>
      <c r="O17" s="698"/>
      <c r="P17" s="698"/>
      <c r="Q17" s="698"/>
      <c r="R17" s="698"/>
      <c r="S17" s="698"/>
      <c r="T17" s="698"/>
      <c r="U17" s="698"/>
      <c r="V17" s="698"/>
      <c r="W17" s="698"/>
      <c r="X17" s="698"/>
      <c r="Y17" s="698"/>
      <c r="Z17" s="698"/>
      <c r="AA17" s="698"/>
      <c r="AB17" s="698"/>
      <c r="AC17" s="698"/>
      <c r="AD17" s="698"/>
      <c r="AE17" s="698"/>
      <c r="AF17" s="698"/>
      <c r="AG17" s="698"/>
      <c r="AH17" s="698"/>
      <c r="AI17" s="698"/>
      <c r="AJ17" s="698"/>
      <c r="AK17" s="698"/>
      <c r="AL17" s="699"/>
      <c r="AM17" s="383"/>
    </row>
    <row r="18" spans="1:40" ht="13.65" customHeight="1" x14ac:dyDescent="0.25">
      <c r="A18" s="46">
        <f>ROW()</f>
        <v>18</v>
      </c>
      <c r="B18" s="697"/>
      <c r="C18" s="698"/>
      <c r="D18" s="698"/>
      <c r="E18" s="698"/>
      <c r="F18" s="698"/>
      <c r="G18" s="698"/>
      <c r="H18" s="698"/>
      <c r="I18" s="698"/>
      <c r="J18" s="698"/>
      <c r="K18" s="698"/>
      <c r="L18" s="698"/>
      <c r="M18" s="698"/>
      <c r="N18" s="698"/>
      <c r="O18" s="698"/>
      <c r="P18" s="698"/>
      <c r="Q18" s="698"/>
      <c r="R18" s="698"/>
      <c r="S18" s="698"/>
      <c r="T18" s="698"/>
      <c r="U18" s="698"/>
      <c r="V18" s="698"/>
      <c r="W18" s="698"/>
      <c r="X18" s="698"/>
      <c r="Y18" s="698"/>
      <c r="Z18" s="698"/>
      <c r="AA18" s="698"/>
      <c r="AB18" s="698"/>
      <c r="AC18" s="698"/>
      <c r="AD18" s="698"/>
      <c r="AE18" s="698"/>
      <c r="AF18" s="698"/>
      <c r="AG18" s="698"/>
      <c r="AH18" s="698"/>
      <c r="AI18" s="698"/>
      <c r="AJ18" s="698"/>
      <c r="AK18" s="698"/>
      <c r="AL18" s="699"/>
      <c r="AM18" s="383"/>
    </row>
    <row r="19" spans="1:40" ht="13.65" customHeight="1" x14ac:dyDescent="0.25">
      <c r="A19" s="46">
        <f>ROW()</f>
        <v>19</v>
      </c>
      <c r="B19" s="697"/>
      <c r="C19" s="698"/>
      <c r="D19" s="698"/>
      <c r="E19" s="698"/>
      <c r="F19" s="698"/>
      <c r="G19" s="698"/>
      <c r="H19" s="698"/>
      <c r="I19" s="698"/>
      <c r="J19" s="698"/>
      <c r="K19" s="698"/>
      <c r="L19" s="698"/>
      <c r="M19" s="698"/>
      <c r="N19" s="698"/>
      <c r="O19" s="698"/>
      <c r="P19" s="698"/>
      <c r="Q19" s="698"/>
      <c r="R19" s="698"/>
      <c r="S19" s="698"/>
      <c r="T19" s="698"/>
      <c r="U19" s="698"/>
      <c r="V19" s="698"/>
      <c r="W19" s="698"/>
      <c r="X19" s="698"/>
      <c r="Y19" s="698"/>
      <c r="Z19" s="698"/>
      <c r="AA19" s="698"/>
      <c r="AB19" s="698"/>
      <c r="AC19" s="698"/>
      <c r="AD19" s="698"/>
      <c r="AE19" s="698"/>
      <c r="AF19" s="698"/>
      <c r="AG19" s="698"/>
      <c r="AH19" s="698"/>
      <c r="AI19" s="698"/>
      <c r="AJ19" s="698"/>
      <c r="AK19" s="698"/>
      <c r="AL19" s="699"/>
      <c r="AM19" s="383"/>
    </row>
    <row r="20" spans="1:40" ht="13.65" customHeight="1" x14ac:dyDescent="0.25">
      <c r="A20" s="46">
        <f>ROW()</f>
        <v>20</v>
      </c>
      <c r="B20" s="697"/>
      <c r="C20" s="698"/>
      <c r="D20" s="698"/>
      <c r="E20" s="698"/>
      <c r="F20" s="698"/>
      <c r="G20" s="698"/>
      <c r="H20" s="698"/>
      <c r="I20" s="698"/>
      <c r="J20" s="698"/>
      <c r="K20" s="698"/>
      <c r="L20" s="698"/>
      <c r="M20" s="698"/>
      <c r="N20" s="698"/>
      <c r="O20" s="698"/>
      <c r="P20" s="698"/>
      <c r="Q20" s="698"/>
      <c r="R20" s="698"/>
      <c r="S20" s="698"/>
      <c r="T20" s="698"/>
      <c r="U20" s="698"/>
      <c r="V20" s="698"/>
      <c r="W20" s="698"/>
      <c r="X20" s="698"/>
      <c r="Y20" s="698"/>
      <c r="Z20" s="698"/>
      <c r="AA20" s="698"/>
      <c r="AB20" s="698"/>
      <c r="AC20" s="698"/>
      <c r="AD20" s="698"/>
      <c r="AE20" s="698"/>
      <c r="AF20" s="698"/>
      <c r="AG20" s="698"/>
      <c r="AH20" s="698"/>
      <c r="AI20" s="698"/>
      <c r="AJ20" s="698"/>
      <c r="AK20" s="698"/>
      <c r="AL20" s="699"/>
      <c r="AM20" s="383"/>
    </row>
    <row r="21" spans="1:40" ht="13.65" customHeight="1" x14ac:dyDescent="0.25">
      <c r="A21" s="46">
        <f>ROW()</f>
        <v>21</v>
      </c>
      <c r="B21" s="697"/>
      <c r="C21" s="698"/>
      <c r="D21" s="698"/>
      <c r="E21" s="698"/>
      <c r="F21" s="698"/>
      <c r="G21" s="698"/>
      <c r="H21" s="698"/>
      <c r="I21" s="698"/>
      <c r="J21" s="698"/>
      <c r="K21" s="698"/>
      <c r="L21" s="698"/>
      <c r="M21" s="698"/>
      <c r="N21" s="698"/>
      <c r="O21" s="698"/>
      <c r="P21" s="698"/>
      <c r="Q21" s="698"/>
      <c r="R21" s="698"/>
      <c r="S21" s="698"/>
      <c r="T21" s="698"/>
      <c r="U21" s="698"/>
      <c r="V21" s="698"/>
      <c r="W21" s="698"/>
      <c r="X21" s="698"/>
      <c r="Y21" s="698"/>
      <c r="Z21" s="698"/>
      <c r="AA21" s="698"/>
      <c r="AB21" s="698"/>
      <c r="AC21" s="698"/>
      <c r="AD21" s="698"/>
      <c r="AE21" s="698"/>
      <c r="AF21" s="698"/>
      <c r="AG21" s="698"/>
      <c r="AH21" s="698"/>
      <c r="AI21" s="698"/>
      <c r="AJ21" s="698"/>
      <c r="AK21" s="698"/>
      <c r="AL21" s="699"/>
      <c r="AM21" s="383"/>
    </row>
    <row r="22" spans="1:40" ht="13.65" customHeight="1" x14ac:dyDescent="0.25">
      <c r="A22" s="46">
        <f>ROW()</f>
        <v>22</v>
      </c>
      <c r="B22" s="697"/>
      <c r="C22" s="698"/>
      <c r="D22" s="698"/>
      <c r="E22" s="698"/>
      <c r="F22" s="698"/>
      <c r="G22" s="698"/>
      <c r="H22" s="698"/>
      <c r="I22" s="698"/>
      <c r="J22" s="698"/>
      <c r="K22" s="698"/>
      <c r="L22" s="698"/>
      <c r="M22" s="698"/>
      <c r="N22" s="698"/>
      <c r="O22" s="698"/>
      <c r="P22" s="698"/>
      <c r="Q22" s="698"/>
      <c r="R22" s="698"/>
      <c r="S22" s="698"/>
      <c r="T22" s="698"/>
      <c r="U22" s="698"/>
      <c r="V22" s="698"/>
      <c r="W22" s="698"/>
      <c r="X22" s="698"/>
      <c r="Y22" s="698"/>
      <c r="Z22" s="698"/>
      <c r="AA22" s="698"/>
      <c r="AB22" s="698"/>
      <c r="AC22" s="698"/>
      <c r="AD22" s="698"/>
      <c r="AE22" s="698"/>
      <c r="AF22" s="698"/>
      <c r="AG22" s="698"/>
      <c r="AH22" s="698"/>
      <c r="AI22" s="698"/>
      <c r="AJ22" s="698"/>
      <c r="AK22" s="698"/>
      <c r="AL22" s="699"/>
      <c r="AM22" s="383"/>
    </row>
    <row r="23" spans="1:40" ht="13.65" customHeight="1" x14ac:dyDescent="0.25">
      <c r="A23" s="46">
        <f>ROW()</f>
        <v>23</v>
      </c>
      <c r="B23" s="697"/>
      <c r="C23" s="698"/>
      <c r="D23" s="698"/>
      <c r="E23" s="698"/>
      <c r="F23" s="698"/>
      <c r="G23" s="698"/>
      <c r="H23" s="698"/>
      <c r="I23" s="698"/>
      <c r="J23" s="698"/>
      <c r="K23" s="698"/>
      <c r="L23" s="698"/>
      <c r="M23" s="698"/>
      <c r="N23" s="698"/>
      <c r="O23" s="698"/>
      <c r="P23" s="698"/>
      <c r="Q23" s="698"/>
      <c r="R23" s="698"/>
      <c r="S23" s="698"/>
      <c r="T23" s="698"/>
      <c r="U23" s="698"/>
      <c r="V23" s="698"/>
      <c r="W23" s="698"/>
      <c r="X23" s="698"/>
      <c r="Y23" s="698"/>
      <c r="Z23" s="698"/>
      <c r="AA23" s="698"/>
      <c r="AB23" s="698"/>
      <c r="AC23" s="698"/>
      <c r="AD23" s="698"/>
      <c r="AE23" s="698"/>
      <c r="AF23" s="698"/>
      <c r="AG23" s="698"/>
      <c r="AH23" s="698"/>
      <c r="AI23" s="698"/>
      <c r="AJ23" s="698"/>
      <c r="AK23" s="698"/>
      <c r="AL23" s="699"/>
      <c r="AM23" s="383"/>
    </row>
    <row r="24" spans="1:40" ht="13.65" customHeight="1" x14ac:dyDescent="0.25">
      <c r="A24" s="46">
        <f>ROW()</f>
        <v>24</v>
      </c>
      <c r="B24" s="697"/>
      <c r="C24" s="698"/>
      <c r="D24" s="698"/>
      <c r="E24" s="698"/>
      <c r="F24" s="698"/>
      <c r="G24" s="698"/>
      <c r="H24" s="698"/>
      <c r="I24" s="698"/>
      <c r="J24" s="698"/>
      <c r="K24" s="698"/>
      <c r="L24" s="698"/>
      <c r="M24" s="698"/>
      <c r="N24" s="698"/>
      <c r="O24" s="698"/>
      <c r="P24" s="698"/>
      <c r="Q24" s="698"/>
      <c r="R24" s="698"/>
      <c r="S24" s="698"/>
      <c r="T24" s="698"/>
      <c r="U24" s="698"/>
      <c r="V24" s="698"/>
      <c r="W24" s="698"/>
      <c r="X24" s="698"/>
      <c r="Y24" s="698"/>
      <c r="Z24" s="698"/>
      <c r="AA24" s="698"/>
      <c r="AB24" s="698"/>
      <c r="AC24" s="698"/>
      <c r="AD24" s="698"/>
      <c r="AE24" s="698"/>
      <c r="AF24" s="698"/>
      <c r="AG24" s="698"/>
      <c r="AH24" s="698"/>
      <c r="AI24" s="698"/>
      <c r="AJ24" s="698"/>
      <c r="AK24" s="698"/>
      <c r="AL24" s="699"/>
      <c r="AM24" s="383"/>
    </row>
    <row r="25" spans="1:40" ht="13.65" customHeight="1" x14ac:dyDescent="0.25">
      <c r="A25" s="46">
        <f>ROW()</f>
        <v>25</v>
      </c>
      <c r="B25" s="697"/>
      <c r="C25" s="698"/>
      <c r="D25" s="698"/>
      <c r="E25" s="698"/>
      <c r="F25" s="698"/>
      <c r="G25" s="698"/>
      <c r="H25" s="698"/>
      <c r="I25" s="698"/>
      <c r="J25" s="698"/>
      <c r="K25" s="698"/>
      <c r="L25" s="698"/>
      <c r="M25" s="698"/>
      <c r="N25" s="698"/>
      <c r="O25" s="698"/>
      <c r="P25" s="698"/>
      <c r="Q25" s="698"/>
      <c r="R25" s="698"/>
      <c r="S25" s="698"/>
      <c r="T25" s="698"/>
      <c r="U25" s="698"/>
      <c r="V25" s="698"/>
      <c r="W25" s="698"/>
      <c r="X25" s="698"/>
      <c r="Y25" s="698"/>
      <c r="Z25" s="698"/>
      <c r="AA25" s="698"/>
      <c r="AB25" s="698"/>
      <c r="AC25" s="698"/>
      <c r="AD25" s="698"/>
      <c r="AE25" s="698"/>
      <c r="AF25" s="698"/>
      <c r="AG25" s="698"/>
      <c r="AH25" s="698"/>
      <c r="AI25" s="698"/>
      <c r="AJ25" s="698"/>
      <c r="AK25" s="698"/>
      <c r="AL25" s="699"/>
      <c r="AM25" s="383"/>
    </row>
    <row r="26" spans="1:40" ht="13.65" customHeight="1" x14ac:dyDescent="0.25">
      <c r="A26" s="46">
        <f>ROW()</f>
        <v>26</v>
      </c>
      <c r="B26" s="697"/>
      <c r="C26" s="698"/>
      <c r="D26" s="698"/>
      <c r="E26" s="698"/>
      <c r="F26" s="698"/>
      <c r="G26" s="698"/>
      <c r="H26" s="698"/>
      <c r="I26" s="698"/>
      <c r="J26" s="698"/>
      <c r="K26" s="698"/>
      <c r="L26" s="698"/>
      <c r="M26" s="698"/>
      <c r="N26" s="698"/>
      <c r="O26" s="698"/>
      <c r="P26" s="698"/>
      <c r="Q26" s="698"/>
      <c r="R26" s="698"/>
      <c r="S26" s="698"/>
      <c r="T26" s="698"/>
      <c r="U26" s="698"/>
      <c r="V26" s="698"/>
      <c r="W26" s="698"/>
      <c r="X26" s="698"/>
      <c r="Y26" s="698"/>
      <c r="Z26" s="698"/>
      <c r="AA26" s="698"/>
      <c r="AB26" s="698"/>
      <c r="AC26" s="698"/>
      <c r="AD26" s="698"/>
      <c r="AE26" s="698"/>
      <c r="AF26" s="698"/>
      <c r="AG26" s="698"/>
      <c r="AH26" s="698"/>
      <c r="AI26" s="698"/>
      <c r="AJ26" s="698"/>
      <c r="AK26" s="698"/>
      <c r="AL26" s="699"/>
      <c r="AM26" s="383"/>
    </row>
    <row r="27" spans="1:40" ht="13.65" customHeight="1" x14ac:dyDescent="0.25">
      <c r="A27" s="46">
        <f>ROW()</f>
        <v>27</v>
      </c>
      <c r="B27" s="697"/>
      <c r="C27" s="698"/>
      <c r="D27" s="698"/>
      <c r="E27" s="698"/>
      <c r="F27" s="698"/>
      <c r="G27" s="698"/>
      <c r="H27" s="698"/>
      <c r="I27" s="698"/>
      <c r="J27" s="698"/>
      <c r="K27" s="698"/>
      <c r="L27" s="698"/>
      <c r="M27" s="698"/>
      <c r="N27" s="698"/>
      <c r="O27" s="698"/>
      <c r="P27" s="698"/>
      <c r="Q27" s="698"/>
      <c r="R27" s="698"/>
      <c r="S27" s="698"/>
      <c r="T27" s="698"/>
      <c r="U27" s="698"/>
      <c r="V27" s="698"/>
      <c r="W27" s="698"/>
      <c r="X27" s="698"/>
      <c r="Y27" s="698"/>
      <c r="Z27" s="698"/>
      <c r="AA27" s="698"/>
      <c r="AB27" s="698"/>
      <c r="AC27" s="698"/>
      <c r="AD27" s="698"/>
      <c r="AE27" s="698"/>
      <c r="AF27" s="698"/>
      <c r="AG27" s="698"/>
      <c r="AH27" s="698"/>
      <c r="AI27" s="698"/>
      <c r="AJ27" s="698"/>
      <c r="AK27" s="698"/>
      <c r="AL27" s="699"/>
      <c r="AM27" s="383"/>
    </row>
    <row r="28" spans="1:40" ht="13.65" customHeight="1" x14ac:dyDescent="0.25">
      <c r="A28" s="46">
        <f>ROW()</f>
        <v>28</v>
      </c>
      <c r="B28" s="697"/>
      <c r="C28" s="698"/>
      <c r="D28" s="698"/>
      <c r="E28" s="698"/>
      <c r="F28" s="698"/>
      <c r="G28" s="698"/>
      <c r="H28" s="698"/>
      <c r="I28" s="698"/>
      <c r="J28" s="698"/>
      <c r="K28" s="698"/>
      <c r="L28" s="698"/>
      <c r="M28" s="698"/>
      <c r="N28" s="698"/>
      <c r="O28" s="698"/>
      <c r="P28" s="698"/>
      <c r="Q28" s="698"/>
      <c r="R28" s="698"/>
      <c r="S28" s="698"/>
      <c r="T28" s="698"/>
      <c r="U28" s="698"/>
      <c r="V28" s="698"/>
      <c r="W28" s="698"/>
      <c r="X28" s="698"/>
      <c r="Y28" s="698"/>
      <c r="Z28" s="698"/>
      <c r="AA28" s="698"/>
      <c r="AB28" s="698"/>
      <c r="AC28" s="698"/>
      <c r="AD28" s="698"/>
      <c r="AE28" s="698"/>
      <c r="AF28" s="698"/>
      <c r="AG28" s="698"/>
      <c r="AH28" s="698"/>
      <c r="AI28" s="698"/>
      <c r="AJ28" s="698"/>
      <c r="AK28" s="698"/>
      <c r="AL28" s="699"/>
      <c r="AM28" s="383"/>
    </row>
    <row r="29" spans="1:40" ht="13.65" customHeight="1" x14ac:dyDescent="0.25">
      <c r="A29" s="46">
        <f>ROW()</f>
        <v>29</v>
      </c>
      <c r="B29" s="697"/>
      <c r="C29" s="698"/>
      <c r="D29" s="698"/>
      <c r="E29" s="698"/>
      <c r="F29" s="698"/>
      <c r="G29" s="698"/>
      <c r="H29" s="698"/>
      <c r="I29" s="698"/>
      <c r="J29" s="698"/>
      <c r="K29" s="698"/>
      <c r="L29" s="698"/>
      <c r="M29" s="698"/>
      <c r="N29" s="698"/>
      <c r="O29" s="698"/>
      <c r="P29" s="698"/>
      <c r="Q29" s="698"/>
      <c r="R29" s="698"/>
      <c r="S29" s="698"/>
      <c r="T29" s="698"/>
      <c r="U29" s="698"/>
      <c r="V29" s="698"/>
      <c r="W29" s="698"/>
      <c r="X29" s="698"/>
      <c r="Y29" s="698"/>
      <c r="Z29" s="698"/>
      <c r="AA29" s="698"/>
      <c r="AB29" s="698"/>
      <c r="AC29" s="698"/>
      <c r="AD29" s="698"/>
      <c r="AE29" s="698"/>
      <c r="AF29" s="698"/>
      <c r="AG29" s="698"/>
      <c r="AH29" s="698"/>
      <c r="AI29" s="698"/>
      <c r="AJ29" s="698"/>
      <c r="AK29" s="698"/>
      <c r="AL29" s="699"/>
      <c r="AM29" s="383"/>
    </row>
    <row r="30" spans="1:40" ht="13.65" customHeight="1" x14ac:dyDescent="0.25">
      <c r="A30" s="46">
        <f>ROW()</f>
        <v>30</v>
      </c>
      <c r="B30" s="697"/>
      <c r="C30" s="698"/>
      <c r="D30" s="698"/>
      <c r="E30" s="698"/>
      <c r="F30" s="698"/>
      <c r="G30" s="698"/>
      <c r="H30" s="698"/>
      <c r="I30" s="698"/>
      <c r="J30" s="698"/>
      <c r="K30" s="698"/>
      <c r="L30" s="698"/>
      <c r="M30" s="698"/>
      <c r="N30" s="698"/>
      <c r="O30" s="698"/>
      <c r="P30" s="698"/>
      <c r="Q30" s="698"/>
      <c r="R30" s="698"/>
      <c r="S30" s="698"/>
      <c r="T30" s="698"/>
      <c r="U30" s="698"/>
      <c r="V30" s="698"/>
      <c r="W30" s="698"/>
      <c r="X30" s="698"/>
      <c r="Y30" s="698"/>
      <c r="Z30" s="698"/>
      <c r="AA30" s="698"/>
      <c r="AB30" s="698"/>
      <c r="AC30" s="698"/>
      <c r="AD30" s="698"/>
      <c r="AE30" s="698"/>
      <c r="AF30" s="698"/>
      <c r="AG30" s="698"/>
      <c r="AH30" s="698"/>
      <c r="AI30" s="698"/>
      <c r="AJ30" s="698"/>
      <c r="AK30" s="698"/>
      <c r="AL30" s="699"/>
      <c r="AM30" s="383"/>
      <c r="AN30" s="1"/>
    </row>
    <row r="31" spans="1:40" ht="13.65" customHeight="1" x14ac:dyDescent="0.25">
      <c r="A31" s="46">
        <f>ROW()</f>
        <v>31</v>
      </c>
      <c r="B31" s="697"/>
      <c r="C31" s="698"/>
      <c r="D31" s="698"/>
      <c r="E31" s="698"/>
      <c r="F31" s="698"/>
      <c r="G31" s="698"/>
      <c r="H31" s="698"/>
      <c r="I31" s="698"/>
      <c r="J31" s="698"/>
      <c r="K31" s="698"/>
      <c r="L31" s="698"/>
      <c r="M31" s="698"/>
      <c r="N31" s="698"/>
      <c r="O31" s="698"/>
      <c r="P31" s="698"/>
      <c r="Q31" s="698"/>
      <c r="R31" s="698"/>
      <c r="S31" s="698"/>
      <c r="T31" s="698"/>
      <c r="U31" s="698"/>
      <c r="V31" s="698"/>
      <c r="W31" s="698"/>
      <c r="X31" s="698"/>
      <c r="Y31" s="698"/>
      <c r="Z31" s="698"/>
      <c r="AA31" s="698"/>
      <c r="AB31" s="698"/>
      <c r="AC31" s="698"/>
      <c r="AD31" s="698"/>
      <c r="AE31" s="698"/>
      <c r="AF31" s="698"/>
      <c r="AG31" s="698"/>
      <c r="AH31" s="698"/>
      <c r="AI31" s="698"/>
      <c r="AJ31" s="698"/>
      <c r="AK31" s="698"/>
      <c r="AL31" s="699"/>
      <c r="AM31" s="383"/>
    </row>
    <row r="32" spans="1:40" ht="13.65" customHeight="1" x14ac:dyDescent="0.25">
      <c r="A32" s="46">
        <f>ROW()</f>
        <v>32</v>
      </c>
      <c r="B32" s="697"/>
      <c r="C32" s="698"/>
      <c r="D32" s="698"/>
      <c r="E32" s="698"/>
      <c r="F32" s="698"/>
      <c r="G32" s="698"/>
      <c r="H32" s="698"/>
      <c r="I32" s="698"/>
      <c r="J32" s="698"/>
      <c r="K32" s="698"/>
      <c r="L32" s="698"/>
      <c r="M32" s="698"/>
      <c r="N32" s="698"/>
      <c r="O32" s="698"/>
      <c r="P32" s="698"/>
      <c r="Q32" s="698"/>
      <c r="R32" s="698"/>
      <c r="S32" s="698"/>
      <c r="T32" s="698"/>
      <c r="U32" s="698"/>
      <c r="V32" s="698"/>
      <c r="W32" s="698"/>
      <c r="X32" s="698"/>
      <c r="Y32" s="698"/>
      <c r="Z32" s="698"/>
      <c r="AA32" s="698"/>
      <c r="AB32" s="698"/>
      <c r="AC32" s="698"/>
      <c r="AD32" s="698"/>
      <c r="AE32" s="698"/>
      <c r="AF32" s="698"/>
      <c r="AG32" s="698"/>
      <c r="AH32" s="698"/>
      <c r="AI32" s="698"/>
      <c r="AJ32" s="698"/>
      <c r="AK32" s="698"/>
      <c r="AL32" s="699"/>
      <c r="AM32" s="383"/>
    </row>
    <row r="33" spans="1:39" ht="13.65" customHeight="1" x14ac:dyDescent="0.25">
      <c r="A33" s="46">
        <f>ROW()</f>
        <v>33</v>
      </c>
      <c r="B33" s="697"/>
      <c r="C33" s="698"/>
      <c r="D33" s="698"/>
      <c r="E33" s="698"/>
      <c r="F33" s="698"/>
      <c r="G33" s="698"/>
      <c r="H33" s="698"/>
      <c r="I33" s="698"/>
      <c r="J33" s="698"/>
      <c r="K33" s="698"/>
      <c r="L33" s="698"/>
      <c r="M33" s="698"/>
      <c r="N33" s="698"/>
      <c r="O33" s="698"/>
      <c r="P33" s="698"/>
      <c r="Q33" s="698"/>
      <c r="R33" s="698"/>
      <c r="S33" s="698"/>
      <c r="T33" s="698"/>
      <c r="U33" s="698"/>
      <c r="V33" s="698"/>
      <c r="W33" s="698"/>
      <c r="X33" s="698"/>
      <c r="Y33" s="698"/>
      <c r="Z33" s="698"/>
      <c r="AA33" s="698"/>
      <c r="AB33" s="698"/>
      <c r="AC33" s="698"/>
      <c r="AD33" s="698"/>
      <c r="AE33" s="698"/>
      <c r="AF33" s="698"/>
      <c r="AG33" s="698"/>
      <c r="AH33" s="698"/>
      <c r="AI33" s="698"/>
      <c r="AJ33" s="698"/>
      <c r="AK33" s="698"/>
      <c r="AL33" s="699"/>
      <c r="AM33" s="383"/>
    </row>
    <row r="34" spans="1:39" ht="13.65" customHeight="1" x14ac:dyDescent="0.25">
      <c r="A34" s="46">
        <f>ROW()</f>
        <v>34</v>
      </c>
      <c r="B34" s="697"/>
      <c r="C34" s="698"/>
      <c r="D34" s="698"/>
      <c r="E34" s="698"/>
      <c r="F34" s="698"/>
      <c r="G34" s="698"/>
      <c r="H34" s="698"/>
      <c r="I34" s="698"/>
      <c r="J34" s="698"/>
      <c r="K34" s="698"/>
      <c r="L34" s="698"/>
      <c r="M34" s="698"/>
      <c r="N34" s="698"/>
      <c r="O34" s="698"/>
      <c r="P34" s="698"/>
      <c r="Q34" s="698"/>
      <c r="R34" s="698"/>
      <c r="S34" s="698"/>
      <c r="T34" s="698"/>
      <c r="U34" s="698"/>
      <c r="V34" s="698"/>
      <c r="W34" s="698"/>
      <c r="X34" s="698"/>
      <c r="Y34" s="698"/>
      <c r="Z34" s="698"/>
      <c r="AA34" s="698"/>
      <c r="AB34" s="698"/>
      <c r="AC34" s="698"/>
      <c r="AD34" s="698"/>
      <c r="AE34" s="698"/>
      <c r="AF34" s="698"/>
      <c r="AG34" s="698"/>
      <c r="AH34" s="698"/>
      <c r="AI34" s="698"/>
      <c r="AJ34" s="698"/>
      <c r="AK34" s="698"/>
      <c r="AL34" s="699"/>
      <c r="AM34" s="383"/>
    </row>
    <row r="35" spans="1:39" ht="13.65" customHeight="1" x14ac:dyDescent="0.25">
      <c r="A35" s="46">
        <f>ROW()</f>
        <v>35</v>
      </c>
      <c r="B35" s="697"/>
      <c r="C35" s="698"/>
      <c r="D35" s="698"/>
      <c r="E35" s="698"/>
      <c r="F35" s="698"/>
      <c r="G35" s="698"/>
      <c r="H35" s="698"/>
      <c r="I35" s="698"/>
      <c r="J35" s="698"/>
      <c r="K35" s="698"/>
      <c r="L35" s="698"/>
      <c r="M35" s="698"/>
      <c r="N35" s="698"/>
      <c r="O35" s="698"/>
      <c r="P35" s="698"/>
      <c r="Q35" s="698"/>
      <c r="R35" s="698"/>
      <c r="S35" s="698"/>
      <c r="T35" s="698"/>
      <c r="U35" s="698"/>
      <c r="V35" s="698"/>
      <c r="W35" s="698"/>
      <c r="X35" s="698"/>
      <c r="Y35" s="698"/>
      <c r="Z35" s="698"/>
      <c r="AA35" s="698"/>
      <c r="AB35" s="698"/>
      <c r="AC35" s="698"/>
      <c r="AD35" s="698"/>
      <c r="AE35" s="698"/>
      <c r="AF35" s="698"/>
      <c r="AG35" s="698"/>
      <c r="AH35" s="698"/>
      <c r="AI35" s="698"/>
      <c r="AJ35" s="698"/>
      <c r="AK35" s="698"/>
      <c r="AL35" s="699"/>
      <c r="AM35" s="383"/>
    </row>
    <row r="36" spans="1:39" ht="13.65" customHeight="1" x14ac:dyDescent="0.25">
      <c r="A36" s="46">
        <f>ROW()</f>
        <v>36</v>
      </c>
      <c r="B36" s="697"/>
      <c r="C36" s="698"/>
      <c r="D36" s="698"/>
      <c r="E36" s="698"/>
      <c r="F36" s="698"/>
      <c r="G36" s="698"/>
      <c r="H36" s="698"/>
      <c r="I36" s="698"/>
      <c r="J36" s="698"/>
      <c r="K36" s="698"/>
      <c r="L36" s="698"/>
      <c r="M36" s="698"/>
      <c r="N36" s="698"/>
      <c r="O36" s="698"/>
      <c r="P36" s="698"/>
      <c r="Q36" s="698"/>
      <c r="R36" s="698"/>
      <c r="S36" s="698"/>
      <c r="T36" s="698"/>
      <c r="U36" s="698"/>
      <c r="V36" s="698"/>
      <c r="W36" s="698"/>
      <c r="X36" s="698"/>
      <c r="Y36" s="698"/>
      <c r="Z36" s="698"/>
      <c r="AA36" s="698"/>
      <c r="AB36" s="698"/>
      <c r="AC36" s="698"/>
      <c r="AD36" s="698"/>
      <c r="AE36" s="698"/>
      <c r="AF36" s="698"/>
      <c r="AG36" s="698"/>
      <c r="AH36" s="698"/>
      <c r="AI36" s="698"/>
      <c r="AJ36" s="698"/>
      <c r="AK36" s="698"/>
      <c r="AL36" s="699"/>
      <c r="AM36" s="383"/>
    </row>
    <row r="37" spans="1:39" ht="13.65" customHeight="1" x14ac:dyDescent="0.25">
      <c r="A37" s="46">
        <f>ROW()</f>
        <v>37</v>
      </c>
      <c r="B37" s="697"/>
      <c r="C37" s="698"/>
      <c r="D37" s="698"/>
      <c r="E37" s="698"/>
      <c r="F37" s="698"/>
      <c r="G37" s="698"/>
      <c r="H37" s="698"/>
      <c r="I37" s="698"/>
      <c r="J37" s="698"/>
      <c r="K37" s="698"/>
      <c r="L37" s="698"/>
      <c r="M37" s="698"/>
      <c r="N37" s="698"/>
      <c r="O37" s="698"/>
      <c r="P37" s="698"/>
      <c r="Q37" s="698"/>
      <c r="R37" s="698"/>
      <c r="S37" s="698"/>
      <c r="T37" s="698"/>
      <c r="U37" s="698"/>
      <c r="V37" s="698"/>
      <c r="W37" s="698"/>
      <c r="X37" s="698"/>
      <c r="Y37" s="698"/>
      <c r="Z37" s="698"/>
      <c r="AA37" s="698"/>
      <c r="AB37" s="698"/>
      <c r="AC37" s="698"/>
      <c r="AD37" s="698"/>
      <c r="AE37" s="698"/>
      <c r="AF37" s="698"/>
      <c r="AG37" s="698"/>
      <c r="AH37" s="698"/>
      <c r="AI37" s="698"/>
      <c r="AJ37" s="698"/>
      <c r="AK37" s="698"/>
      <c r="AL37" s="699"/>
      <c r="AM37" s="383"/>
    </row>
    <row r="38" spans="1:39" ht="13.65" customHeight="1" x14ac:dyDescent="0.25">
      <c r="A38" s="46">
        <f>ROW()</f>
        <v>38</v>
      </c>
      <c r="B38" s="697"/>
      <c r="C38" s="698"/>
      <c r="D38" s="698"/>
      <c r="E38" s="698"/>
      <c r="F38" s="698"/>
      <c r="G38" s="698"/>
      <c r="H38" s="698"/>
      <c r="I38" s="698"/>
      <c r="J38" s="698"/>
      <c r="K38" s="698"/>
      <c r="L38" s="698"/>
      <c r="M38" s="698"/>
      <c r="N38" s="698"/>
      <c r="O38" s="698"/>
      <c r="P38" s="698"/>
      <c r="Q38" s="698"/>
      <c r="R38" s="698"/>
      <c r="S38" s="698"/>
      <c r="T38" s="698"/>
      <c r="U38" s="698"/>
      <c r="V38" s="698"/>
      <c r="W38" s="698"/>
      <c r="X38" s="698"/>
      <c r="Y38" s="698"/>
      <c r="Z38" s="698"/>
      <c r="AA38" s="698"/>
      <c r="AB38" s="698"/>
      <c r="AC38" s="698"/>
      <c r="AD38" s="698"/>
      <c r="AE38" s="698"/>
      <c r="AF38" s="698"/>
      <c r="AG38" s="698"/>
      <c r="AH38" s="698"/>
      <c r="AI38" s="698"/>
      <c r="AJ38" s="698"/>
      <c r="AK38" s="698"/>
      <c r="AL38" s="699"/>
      <c r="AM38" s="383"/>
    </row>
    <row r="39" spans="1:39" ht="13.65" customHeight="1" x14ac:dyDescent="0.25">
      <c r="A39" s="46">
        <f>ROW()</f>
        <v>39</v>
      </c>
      <c r="B39" s="697"/>
      <c r="C39" s="698"/>
      <c r="D39" s="698"/>
      <c r="E39" s="698"/>
      <c r="F39" s="698"/>
      <c r="G39" s="698"/>
      <c r="H39" s="698"/>
      <c r="I39" s="698"/>
      <c r="J39" s="698"/>
      <c r="K39" s="698"/>
      <c r="L39" s="698"/>
      <c r="M39" s="698"/>
      <c r="N39" s="698"/>
      <c r="O39" s="698"/>
      <c r="P39" s="698"/>
      <c r="Q39" s="698"/>
      <c r="R39" s="698"/>
      <c r="S39" s="698"/>
      <c r="T39" s="698"/>
      <c r="U39" s="698"/>
      <c r="V39" s="698"/>
      <c r="W39" s="698"/>
      <c r="X39" s="698"/>
      <c r="Y39" s="698"/>
      <c r="Z39" s="698"/>
      <c r="AA39" s="698"/>
      <c r="AB39" s="698"/>
      <c r="AC39" s="698"/>
      <c r="AD39" s="698"/>
      <c r="AE39" s="698"/>
      <c r="AF39" s="698"/>
      <c r="AG39" s="698"/>
      <c r="AH39" s="698"/>
      <c r="AI39" s="698"/>
      <c r="AJ39" s="698"/>
      <c r="AK39" s="698"/>
      <c r="AL39" s="699"/>
      <c r="AM39" s="383"/>
    </row>
    <row r="40" spans="1:39" ht="13.65" customHeight="1" x14ac:dyDescent="0.25">
      <c r="A40" s="46">
        <f>ROW()</f>
        <v>40</v>
      </c>
      <c r="B40" s="697"/>
      <c r="C40" s="698"/>
      <c r="D40" s="698"/>
      <c r="E40" s="698"/>
      <c r="F40" s="698"/>
      <c r="G40" s="698"/>
      <c r="H40" s="698"/>
      <c r="I40" s="698"/>
      <c r="J40" s="698"/>
      <c r="K40" s="698"/>
      <c r="L40" s="698"/>
      <c r="M40" s="698"/>
      <c r="N40" s="698"/>
      <c r="O40" s="698"/>
      <c r="P40" s="698"/>
      <c r="Q40" s="698"/>
      <c r="R40" s="698"/>
      <c r="S40" s="698"/>
      <c r="T40" s="698"/>
      <c r="U40" s="698"/>
      <c r="V40" s="698"/>
      <c r="W40" s="698"/>
      <c r="X40" s="698"/>
      <c r="Y40" s="698"/>
      <c r="Z40" s="698"/>
      <c r="AA40" s="698"/>
      <c r="AB40" s="698"/>
      <c r="AC40" s="698"/>
      <c r="AD40" s="698"/>
      <c r="AE40" s="698"/>
      <c r="AF40" s="698"/>
      <c r="AG40" s="698"/>
      <c r="AH40" s="698"/>
      <c r="AI40" s="698"/>
      <c r="AJ40" s="698"/>
      <c r="AK40" s="698"/>
      <c r="AL40" s="699"/>
      <c r="AM40" s="383"/>
    </row>
    <row r="41" spans="1:39" ht="13.65" customHeight="1" x14ac:dyDescent="0.25">
      <c r="A41" s="46">
        <f>ROW()</f>
        <v>41</v>
      </c>
      <c r="B41" s="697"/>
      <c r="C41" s="698"/>
      <c r="D41" s="698"/>
      <c r="E41" s="698"/>
      <c r="F41" s="698"/>
      <c r="G41" s="698"/>
      <c r="H41" s="698"/>
      <c r="I41" s="698"/>
      <c r="J41" s="698"/>
      <c r="K41" s="698"/>
      <c r="L41" s="698"/>
      <c r="M41" s="698"/>
      <c r="N41" s="698"/>
      <c r="O41" s="698"/>
      <c r="P41" s="698"/>
      <c r="Q41" s="698"/>
      <c r="R41" s="698"/>
      <c r="S41" s="698"/>
      <c r="T41" s="698"/>
      <c r="U41" s="698"/>
      <c r="V41" s="698"/>
      <c r="W41" s="698"/>
      <c r="X41" s="698"/>
      <c r="Y41" s="698"/>
      <c r="Z41" s="698"/>
      <c r="AA41" s="698"/>
      <c r="AB41" s="698"/>
      <c r="AC41" s="698"/>
      <c r="AD41" s="698"/>
      <c r="AE41" s="698"/>
      <c r="AF41" s="698"/>
      <c r="AG41" s="698"/>
      <c r="AH41" s="698"/>
      <c r="AI41" s="698"/>
      <c r="AJ41" s="698"/>
      <c r="AK41" s="698"/>
      <c r="AL41" s="699"/>
      <c r="AM41" s="383"/>
    </row>
    <row r="42" spans="1:39" ht="13.65" customHeight="1" x14ac:dyDescent="0.25">
      <c r="A42" s="46">
        <f>ROW()</f>
        <v>42</v>
      </c>
      <c r="B42" s="697"/>
      <c r="C42" s="698"/>
      <c r="D42" s="698"/>
      <c r="E42" s="698"/>
      <c r="F42" s="698"/>
      <c r="G42" s="698"/>
      <c r="H42" s="698"/>
      <c r="I42" s="698"/>
      <c r="J42" s="698"/>
      <c r="K42" s="698"/>
      <c r="L42" s="698"/>
      <c r="M42" s="698"/>
      <c r="N42" s="698"/>
      <c r="O42" s="698"/>
      <c r="P42" s="698"/>
      <c r="Q42" s="698"/>
      <c r="R42" s="698"/>
      <c r="S42" s="698"/>
      <c r="T42" s="698"/>
      <c r="U42" s="698"/>
      <c r="V42" s="698"/>
      <c r="W42" s="698"/>
      <c r="X42" s="698"/>
      <c r="Y42" s="698"/>
      <c r="Z42" s="698"/>
      <c r="AA42" s="698"/>
      <c r="AB42" s="698"/>
      <c r="AC42" s="698"/>
      <c r="AD42" s="698"/>
      <c r="AE42" s="698"/>
      <c r="AF42" s="698"/>
      <c r="AG42" s="698"/>
      <c r="AH42" s="698"/>
      <c r="AI42" s="698"/>
      <c r="AJ42" s="698"/>
      <c r="AK42" s="698"/>
      <c r="AL42" s="699"/>
      <c r="AM42" s="383"/>
    </row>
    <row r="43" spans="1:39" ht="13.65" customHeight="1" x14ac:dyDescent="0.25">
      <c r="A43" s="46">
        <f>ROW()</f>
        <v>43</v>
      </c>
      <c r="B43" s="697"/>
      <c r="C43" s="698"/>
      <c r="D43" s="698"/>
      <c r="E43" s="698"/>
      <c r="F43" s="698"/>
      <c r="G43" s="698"/>
      <c r="H43" s="698"/>
      <c r="I43" s="698"/>
      <c r="J43" s="698"/>
      <c r="K43" s="698"/>
      <c r="L43" s="698"/>
      <c r="M43" s="698"/>
      <c r="N43" s="698"/>
      <c r="O43" s="698"/>
      <c r="P43" s="698"/>
      <c r="Q43" s="698"/>
      <c r="R43" s="698"/>
      <c r="S43" s="698"/>
      <c r="T43" s="698"/>
      <c r="U43" s="698"/>
      <c r="V43" s="698"/>
      <c r="W43" s="698"/>
      <c r="X43" s="698"/>
      <c r="Y43" s="698"/>
      <c r="Z43" s="698"/>
      <c r="AA43" s="698"/>
      <c r="AB43" s="698"/>
      <c r="AC43" s="698"/>
      <c r="AD43" s="698"/>
      <c r="AE43" s="698"/>
      <c r="AF43" s="698"/>
      <c r="AG43" s="698"/>
      <c r="AH43" s="698"/>
      <c r="AI43" s="698"/>
      <c r="AJ43" s="698"/>
      <c r="AK43" s="698"/>
      <c r="AL43" s="699"/>
      <c r="AM43" s="383"/>
    </row>
    <row r="44" spans="1:39" ht="13.65" customHeight="1" x14ac:dyDescent="0.25">
      <c r="A44" s="46">
        <f>ROW()</f>
        <v>44</v>
      </c>
      <c r="B44" s="697"/>
      <c r="C44" s="698"/>
      <c r="D44" s="698"/>
      <c r="E44" s="698"/>
      <c r="F44" s="698"/>
      <c r="G44" s="698"/>
      <c r="H44" s="698"/>
      <c r="I44" s="698"/>
      <c r="J44" s="698"/>
      <c r="K44" s="698"/>
      <c r="L44" s="698"/>
      <c r="M44" s="698"/>
      <c r="N44" s="698"/>
      <c r="O44" s="698"/>
      <c r="P44" s="698"/>
      <c r="Q44" s="698"/>
      <c r="R44" s="698"/>
      <c r="S44" s="698"/>
      <c r="T44" s="698"/>
      <c r="U44" s="698"/>
      <c r="V44" s="698"/>
      <c r="W44" s="698"/>
      <c r="X44" s="698"/>
      <c r="Y44" s="698"/>
      <c r="Z44" s="698"/>
      <c r="AA44" s="698"/>
      <c r="AB44" s="698"/>
      <c r="AC44" s="698"/>
      <c r="AD44" s="698"/>
      <c r="AE44" s="698"/>
      <c r="AF44" s="698"/>
      <c r="AG44" s="698"/>
      <c r="AH44" s="698"/>
      <c r="AI44" s="698"/>
      <c r="AJ44" s="698"/>
      <c r="AK44" s="698"/>
      <c r="AL44" s="699"/>
      <c r="AM44" s="383"/>
    </row>
    <row r="45" spans="1:39" ht="13.65" customHeight="1" x14ac:dyDescent="0.25">
      <c r="A45" s="46">
        <f>ROW()</f>
        <v>45</v>
      </c>
      <c r="B45" s="697"/>
      <c r="C45" s="698"/>
      <c r="D45" s="698"/>
      <c r="E45" s="698"/>
      <c r="F45" s="698"/>
      <c r="G45" s="698"/>
      <c r="H45" s="698"/>
      <c r="I45" s="698"/>
      <c r="J45" s="698"/>
      <c r="K45" s="698"/>
      <c r="L45" s="698"/>
      <c r="M45" s="698"/>
      <c r="N45" s="698"/>
      <c r="O45" s="698"/>
      <c r="P45" s="698"/>
      <c r="Q45" s="698"/>
      <c r="R45" s="698"/>
      <c r="S45" s="698"/>
      <c r="T45" s="698"/>
      <c r="U45" s="698"/>
      <c r="V45" s="698"/>
      <c r="W45" s="698"/>
      <c r="X45" s="698"/>
      <c r="Y45" s="698"/>
      <c r="Z45" s="698"/>
      <c r="AA45" s="698"/>
      <c r="AB45" s="698"/>
      <c r="AC45" s="698"/>
      <c r="AD45" s="698"/>
      <c r="AE45" s="698"/>
      <c r="AF45" s="698"/>
      <c r="AG45" s="698"/>
      <c r="AH45" s="698"/>
      <c r="AI45" s="698"/>
      <c r="AJ45" s="698"/>
      <c r="AK45" s="698"/>
      <c r="AL45" s="699"/>
      <c r="AM45" s="383"/>
    </row>
    <row r="46" spans="1:39" ht="13.65" customHeight="1" x14ac:dyDescent="0.25">
      <c r="A46" s="46">
        <f>ROW()</f>
        <v>46</v>
      </c>
      <c r="B46" s="697"/>
      <c r="C46" s="698"/>
      <c r="D46" s="698"/>
      <c r="E46" s="698"/>
      <c r="F46" s="698"/>
      <c r="G46" s="698"/>
      <c r="H46" s="698"/>
      <c r="I46" s="698"/>
      <c r="J46" s="698"/>
      <c r="K46" s="698"/>
      <c r="L46" s="698"/>
      <c r="M46" s="698"/>
      <c r="N46" s="698"/>
      <c r="O46" s="698"/>
      <c r="P46" s="698"/>
      <c r="Q46" s="698"/>
      <c r="R46" s="698"/>
      <c r="S46" s="698"/>
      <c r="T46" s="698"/>
      <c r="U46" s="698"/>
      <c r="V46" s="698"/>
      <c r="W46" s="698"/>
      <c r="X46" s="698"/>
      <c r="Y46" s="698"/>
      <c r="Z46" s="698"/>
      <c r="AA46" s="698"/>
      <c r="AB46" s="698"/>
      <c r="AC46" s="698"/>
      <c r="AD46" s="698"/>
      <c r="AE46" s="698"/>
      <c r="AF46" s="698"/>
      <c r="AG46" s="698"/>
      <c r="AH46" s="698"/>
      <c r="AI46" s="698"/>
      <c r="AJ46" s="698"/>
      <c r="AK46" s="698"/>
      <c r="AL46" s="699"/>
      <c r="AM46" s="383"/>
    </row>
    <row r="47" spans="1:39" ht="13.65" customHeight="1" x14ac:dyDescent="0.25">
      <c r="A47" s="46">
        <f>ROW()</f>
        <v>47</v>
      </c>
      <c r="B47" s="697"/>
      <c r="C47" s="698"/>
      <c r="D47" s="698"/>
      <c r="E47" s="698"/>
      <c r="F47" s="698"/>
      <c r="G47" s="698"/>
      <c r="H47" s="698"/>
      <c r="I47" s="698"/>
      <c r="J47" s="698"/>
      <c r="K47" s="698"/>
      <c r="L47" s="698"/>
      <c r="M47" s="698"/>
      <c r="N47" s="698"/>
      <c r="O47" s="698"/>
      <c r="P47" s="698"/>
      <c r="Q47" s="698"/>
      <c r="R47" s="698"/>
      <c r="S47" s="698"/>
      <c r="T47" s="698"/>
      <c r="U47" s="698"/>
      <c r="V47" s="698"/>
      <c r="W47" s="698"/>
      <c r="X47" s="698"/>
      <c r="Y47" s="698"/>
      <c r="Z47" s="698"/>
      <c r="AA47" s="698"/>
      <c r="AB47" s="698"/>
      <c r="AC47" s="698"/>
      <c r="AD47" s="698"/>
      <c r="AE47" s="698"/>
      <c r="AF47" s="698"/>
      <c r="AG47" s="698"/>
      <c r="AH47" s="698"/>
      <c r="AI47" s="698"/>
      <c r="AJ47" s="698"/>
      <c r="AK47" s="698"/>
      <c r="AL47" s="699"/>
      <c r="AM47" s="383"/>
    </row>
    <row r="48" spans="1:39" ht="13.65" customHeight="1" x14ac:dyDescent="0.25">
      <c r="A48" s="46">
        <f>ROW()</f>
        <v>48</v>
      </c>
      <c r="B48" s="697"/>
      <c r="C48" s="698"/>
      <c r="D48" s="698"/>
      <c r="E48" s="698"/>
      <c r="F48" s="698"/>
      <c r="G48" s="698"/>
      <c r="H48" s="698"/>
      <c r="I48" s="698"/>
      <c r="J48" s="698"/>
      <c r="K48" s="698"/>
      <c r="L48" s="698"/>
      <c r="M48" s="698"/>
      <c r="N48" s="698"/>
      <c r="O48" s="698"/>
      <c r="P48" s="698"/>
      <c r="Q48" s="698"/>
      <c r="R48" s="698"/>
      <c r="S48" s="698"/>
      <c r="T48" s="698"/>
      <c r="U48" s="698"/>
      <c r="V48" s="698"/>
      <c r="W48" s="698"/>
      <c r="X48" s="698"/>
      <c r="Y48" s="698"/>
      <c r="Z48" s="698"/>
      <c r="AA48" s="698"/>
      <c r="AB48" s="698"/>
      <c r="AC48" s="698"/>
      <c r="AD48" s="698"/>
      <c r="AE48" s="698"/>
      <c r="AF48" s="698"/>
      <c r="AG48" s="698"/>
      <c r="AH48" s="698"/>
      <c r="AI48" s="698"/>
      <c r="AJ48" s="698"/>
      <c r="AK48" s="698"/>
      <c r="AL48" s="699"/>
      <c r="AM48" s="383"/>
    </row>
    <row r="49" spans="1:39" ht="13.65" customHeight="1" x14ac:dyDescent="0.25">
      <c r="A49" s="46">
        <f>ROW()</f>
        <v>49</v>
      </c>
      <c r="B49" s="697"/>
      <c r="C49" s="698"/>
      <c r="D49" s="698"/>
      <c r="E49" s="698"/>
      <c r="F49" s="698"/>
      <c r="G49" s="698"/>
      <c r="H49" s="698"/>
      <c r="I49" s="698"/>
      <c r="J49" s="698"/>
      <c r="K49" s="698"/>
      <c r="L49" s="698"/>
      <c r="M49" s="698"/>
      <c r="N49" s="698"/>
      <c r="O49" s="698"/>
      <c r="P49" s="698"/>
      <c r="Q49" s="698"/>
      <c r="R49" s="698"/>
      <c r="S49" s="698"/>
      <c r="T49" s="698"/>
      <c r="U49" s="698"/>
      <c r="V49" s="698"/>
      <c r="W49" s="698"/>
      <c r="X49" s="698"/>
      <c r="Y49" s="698"/>
      <c r="Z49" s="698"/>
      <c r="AA49" s="698"/>
      <c r="AB49" s="698"/>
      <c r="AC49" s="698"/>
      <c r="AD49" s="698"/>
      <c r="AE49" s="698"/>
      <c r="AF49" s="698"/>
      <c r="AG49" s="698"/>
      <c r="AH49" s="698"/>
      <c r="AI49" s="698"/>
      <c r="AJ49" s="698"/>
      <c r="AK49" s="698"/>
      <c r="AL49" s="699"/>
      <c r="AM49" s="383"/>
    </row>
    <row r="50" spans="1:39" ht="13.65" customHeight="1" x14ac:dyDescent="0.25">
      <c r="A50" s="46">
        <f>ROW()</f>
        <v>50</v>
      </c>
      <c r="B50" s="697"/>
      <c r="C50" s="698"/>
      <c r="D50" s="698"/>
      <c r="E50" s="698"/>
      <c r="F50" s="698"/>
      <c r="G50" s="698"/>
      <c r="H50" s="698"/>
      <c r="I50" s="698"/>
      <c r="J50" s="698"/>
      <c r="K50" s="698"/>
      <c r="L50" s="698"/>
      <c r="M50" s="698"/>
      <c r="N50" s="698"/>
      <c r="O50" s="698"/>
      <c r="P50" s="698"/>
      <c r="Q50" s="698"/>
      <c r="R50" s="698"/>
      <c r="S50" s="698"/>
      <c r="T50" s="698"/>
      <c r="U50" s="698"/>
      <c r="V50" s="698"/>
      <c r="W50" s="698"/>
      <c r="X50" s="698"/>
      <c r="Y50" s="698"/>
      <c r="Z50" s="698"/>
      <c r="AA50" s="698"/>
      <c r="AB50" s="698"/>
      <c r="AC50" s="698"/>
      <c r="AD50" s="698"/>
      <c r="AE50" s="698"/>
      <c r="AF50" s="698"/>
      <c r="AG50" s="698"/>
      <c r="AH50" s="698"/>
      <c r="AI50" s="698"/>
      <c r="AJ50" s="698"/>
      <c r="AK50" s="698"/>
      <c r="AL50" s="699"/>
      <c r="AM50" s="383"/>
    </row>
    <row r="51" spans="1:39" ht="13.65" customHeight="1" x14ac:dyDescent="0.25">
      <c r="A51" s="46">
        <f>ROW()</f>
        <v>51</v>
      </c>
      <c r="B51" s="697"/>
      <c r="C51" s="698"/>
      <c r="D51" s="698"/>
      <c r="E51" s="698"/>
      <c r="F51" s="698"/>
      <c r="G51" s="698"/>
      <c r="H51" s="698"/>
      <c r="I51" s="698"/>
      <c r="J51" s="698"/>
      <c r="K51" s="698"/>
      <c r="L51" s="698"/>
      <c r="M51" s="698"/>
      <c r="N51" s="698"/>
      <c r="O51" s="698"/>
      <c r="P51" s="698"/>
      <c r="Q51" s="698"/>
      <c r="R51" s="698"/>
      <c r="S51" s="698"/>
      <c r="T51" s="698"/>
      <c r="U51" s="698"/>
      <c r="V51" s="698"/>
      <c r="W51" s="698"/>
      <c r="X51" s="698"/>
      <c r="Y51" s="698"/>
      <c r="Z51" s="698"/>
      <c r="AA51" s="698"/>
      <c r="AB51" s="698"/>
      <c r="AC51" s="698"/>
      <c r="AD51" s="698"/>
      <c r="AE51" s="698"/>
      <c r="AF51" s="698"/>
      <c r="AG51" s="698"/>
      <c r="AH51" s="698"/>
      <c r="AI51" s="698"/>
      <c r="AJ51" s="698"/>
      <c r="AK51" s="698"/>
      <c r="AL51" s="699"/>
      <c r="AM51" s="383"/>
    </row>
    <row r="52" spans="1:39" ht="13.65" customHeight="1" x14ac:dyDescent="0.25">
      <c r="A52" s="46">
        <f>ROW()</f>
        <v>52</v>
      </c>
      <c r="B52" s="697"/>
      <c r="C52" s="698"/>
      <c r="D52" s="698"/>
      <c r="E52" s="698"/>
      <c r="F52" s="698"/>
      <c r="G52" s="698"/>
      <c r="H52" s="698"/>
      <c r="I52" s="698"/>
      <c r="J52" s="698"/>
      <c r="K52" s="698"/>
      <c r="L52" s="698"/>
      <c r="M52" s="698"/>
      <c r="N52" s="698"/>
      <c r="O52" s="698"/>
      <c r="P52" s="698"/>
      <c r="Q52" s="698"/>
      <c r="R52" s="698"/>
      <c r="S52" s="698"/>
      <c r="T52" s="698"/>
      <c r="U52" s="698"/>
      <c r="V52" s="698"/>
      <c r="W52" s="698"/>
      <c r="X52" s="698"/>
      <c r="Y52" s="698"/>
      <c r="Z52" s="698"/>
      <c r="AA52" s="698"/>
      <c r="AB52" s="698"/>
      <c r="AC52" s="698"/>
      <c r="AD52" s="698"/>
      <c r="AE52" s="698"/>
      <c r="AF52" s="698"/>
      <c r="AG52" s="698"/>
      <c r="AH52" s="698"/>
      <c r="AI52" s="698"/>
      <c r="AJ52" s="698"/>
      <c r="AK52" s="698"/>
      <c r="AL52" s="699"/>
      <c r="AM52" s="383"/>
    </row>
    <row r="53" spans="1:39" ht="13.65" customHeight="1" x14ac:dyDescent="0.25">
      <c r="A53" s="46">
        <f>ROW()</f>
        <v>53</v>
      </c>
      <c r="B53" s="697"/>
      <c r="C53" s="698"/>
      <c r="D53" s="698"/>
      <c r="E53" s="698"/>
      <c r="F53" s="698"/>
      <c r="G53" s="698"/>
      <c r="H53" s="698"/>
      <c r="I53" s="698"/>
      <c r="J53" s="698"/>
      <c r="K53" s="698"/>
      <c r="L53" s="698"/>
      <c r="M53" s="698"/>
      <c r="N53" s="698"/>
      <c r="O53" s="698"/>
      <c r="P53" s="698"/>
      <c r="Q53" s="698"/>
      <c r="R53" s="698"/>
      <c r="S53" s="698"/>
      <c r="T53" s="698"/>
      <c r="U53" s="698"/>
      <c r="V53" s="698"/>
      <c r="W53" s="698"/>
      <c r="X53" s="698"/>
      <c r="Y53" s="698"/>
      <c r="Z53" s="698"/>
      <c r="AA53" s="698"/>
      <c r="AB53" s="698"/>
      <c r="AC53" s="698"/>
      <c r="AD53" s="698"/>
      <c r="AE53" s="698"/>
      <c r="AF53" s="698"/>
      <c r="AG53" s="698"/>
      <c r="AH53" s="698"/>
      <c r="AI53" s="698"/>
      <c r="AJ53" s="698"/>
      <c r="AK53" s="698"/>
      <c r="AL53" s="699"/>
      <c r="AM53" s="383"/>
    </row>
    <row r="54" spans="1:39" ht="13.65" customHeight="1" x14ac:dyDescent="0.25">
      <c r="A54" s="46">
        <f>ROW()</f>
        <v>54</v>
      </c>
      <c r="B54" s="697"/>
      <c r="C54" s="698"/>
      <c r="D54" s="698"/>
      <c r="E54" s="698"/>
      <c r="F54" s="698"/>
      <c r="G54" s="698"/>
      <c r="H54" s="698"/>
      <c r="I54" s="698"/>
      <c r="J54" s="698"/>
      <c r="K54" s="698"/>
      <c r="L54" s="698"/>
      <c r="M54" s="698"/>
      <c r="N54" s="698"/>
      <c r="O54" s="698"/>
      <c r="P54" s="698"/>
      <c r="Q54" s="698"/>
      <c r="R54" s="698"/>
      <c r="S54" s="698"/>
      <c r="T54" s="698"/>
      <c r="U54" s="698"/>
      <c r="V54" s="698"/>
      <c r="W54" s="698"/>
      <c r="X54" s="698"/>
      <c r="Y54" s="698"/>
      <c r="Z54" s="698"/>
      <c r="AA54" s="698"/>
      <c r="AB54" s="698"/>
      <c r="AC54" s="698"/>
      <c r="AD54" s="698"/>
      <c r="AE54" s="698"/>
      <c r="AF54" s="698"/>
      <c r="AG54" s="698"/>
      <c r="AH54" s="698"/>
      <c r="AI54" s="698"/>
      <c r="AJ54" s="698"/>
      <c r="AK54" s="698"/>
      <c r="AL54" s="699"/>
      <c r="AM54" s="383"/>
    </row>
    <row r="55" spans="1:39" ht="13.65" customHeight="1" x14ac:dyDescent="0.25">
      <c r="A55" s="46">
        <f>ROW()</f>
        <v>55</v>
      </c>
      <c r="B55" s="697"/>
      <c r="C55" s="698"/>
      <c r="D55" s="698"/>
      <c r="E55" s="698"/>
      <c r="F55" s="698"/>
      <c r="G55" s="698"/>
      <c r="H55" s="698"/>
      <c r="I55" s="698"/>
      <c r="J55" s="698"/>
      <c r="K55" s="698"/>
      <c r="L55" s="698"/>
      <c r="M55" s="698"/>
      <c r="N55" s="698"/>
      <c r="O55" s="698"/>
      <c r="P55" s="698"/>
      <c r="Q55" s="698"/>
      <c r="R55" s="698"/>
      <c r="S55" s="698"/>
      <c r="T55" s="698"/>
      <c r="U55" s="698"/>
      <c r="V55" s="698"/>
      <c r="W55" s="698"/>
      <c r="X55" s="698"/>
      <c r="Y55" s="698"/>
      <c r="Z55" s="698"/>
      <c r="AA55" s="698"/>
      <c r="AB55" s="698"/>
      <c r="AC55" s="698"/>
      <c r="AD55" s="698"/>
      <c r="AE55" s="698"/>
      <c r="AF55" s="698"/>
      <c r="AG55" s="698"/>
      <c r="AH55" s="698"/>
      <c r="AI55" s="698"/>
      <c r="AJ55" s="698"/>
      <c r="AK55" s="698"/>
      <c r="AL55" s="699"/>
      <c r="AM55" s="383"/>
    </row>
    <row r="56" spans="1:39" ht="13.65" customHeight="1" x14ac:dyDescent="0.25">
      <c r="A56" s="46">
        <f>ROW()</f>
        <v>56</v>
      </c>
      <c r="B56" s="697"/>
      <c r="C56" s="698"/>
      <c r="D56" s="698"/>
      <c r="E56" s="698"/>
      <c r="F56" s="698"/>
      <c r="G56" s="698"/>
      <c r="H56" s="698"/>
      <c r="I56" s="698"/>
      <c r="J56" s="698"/>
      <c r="K56" s="698"/>
      <c r="L56" s="698"/>
      <c r="M56" s="698"/>
      <c r="N56" s="698"/>
      <c r="O56" s="698"/>
      <c r="P56" s="698"/>
      <c r="Q56" s="698"/>
      <c r="R56" s="698"/>
      <c r="S56" s="698"/>
      <c r="T56" s="698"/>
      <c r="U56" s="698"/>
      <c r="V56" s="698"/>
      <c r="W56" s="698"/>
      <c r="X56" s="698"/>
      <c r="Y56" s="698"/>
      <c r="Z56" s="698"/>
      <c r="AA56" s="698"/>
      <c r="AB56" s="698"/>
      <c r="AC56" s="698"/>
      <c r="AD56" s="698"/>
      <c r="AE56" s="698"/>
      <c r="AF56" s="698"/>
      <c r="AG56" s="698"/>
      <c r="AH56" s="698"/>
      <c r="AI56" s="698"/>
      <c r="AJ56" s="698"/>
      <c r="AK56" s="698"/>
      <c r="AL56" s="699"/>
      <c r="AM56" s="383"/>
    </row>
    <row r="57" spans="1:39" ht="13.65" customHeight="1" x14ac:dyDescent="0.25">
      <c r="A57" s="46">
        <f>ROW()</f>
        <v>57</v>
      </c>
      <c r="B57" s="697"/>
      <c r="C57" s="698"/>
      <c r="D57" s="698"/>
      <c r="E57" s="698"/>
      <c r="F57" s="698"/>
      <c r="G57" s="698"/>
      <c r="H57" s="698"/>
      <c r="I57" s="698"/>
      <c r="J57" s="698"/>
      <c r="K57" s="698"/>
      <c r="L57" s="698"/>
      <c r="M57" s="698"/>
      <c r="N57" s="698"/>
      <c r="O57" s="698"/>
      <c r="P57" s="698"/>
      <c r="Q57" s="698"/>
      <c r="R57" s="698"/>
      <c r="S57" s="698"/>
      <c r="T57" s="698"/>
      <c r="U57" s="698"/>
      <c r="V57" s="698"/>
      <c r="W57" s="698"/>
      <c r="X57" s="698"/>
      <c r="Y57" s="698"/>
      <c r="Z57" s="698"/>
      <c r="AA57" s="698"/>
      <c r="AB57" s="698"/>
      <c r="AC57" s="698"/>
      <c r="AD57" s="698"/>
      <c r="AE57" s="698"/>
      <c r="AF57" s="698"/>
      <c r="AG57" s="698"/>
      <c r="AH57" s="698"/>
      <c r="AI57" s="698"/>
      <c r="AJ57" s="698"/>
      <c r="AK57" s="698"/>
      <c r="AL57" s="699"/>
      <c r="AM57" s="383"/>
    </row>
    <row r="58" spans="1:39" ht="13.65" customHeight="1" x14ac:dyDescent="0.25">
      <c r="A58" s="46">
        <f>ROW()</f>
        <v>58</v>
      </c>
      <c r="B58" s="697"/>
      <c r="C58" s="698"/>
      <c r="D58" s="698"/>
      <c r="E58" s="698"/>
      <c r="F58" s="698"/>
      <c r="G58" s="698"/>
      <c r="H58" s="698"/>
      <c r="I58" s="698"/>
      <c r="J58" s="698"/>
      <c r="K58" s="698"/>
      <c r="L58" s="698"/>
      <c r="M58" s="698"/>
      <c r="N58" s="698"/>
      <c r="O58" s="698"/>
      <c r="P58" s="698"/>
      <c r="Q58" s="698"/>
      <c r="R58" s="698"/>
      <c r="S58" s="698"/>
      <c r="T58" s="698"/>
      <c r="U58" s="698"/>
      <c r="V58" s="698"/>
      <c r="W58" s="698"/>
      <c r="X58" s="698"/>
      <c r="Y58" s="698"/>
      <c r="Z58" s="698"/>
      <c r="AA58" s="698"/>
      <c r="AB58" s="698"/>
      <c r="AC58" s="698"/>
      <c r="AD58" s="698"/>
      <c r="AE58" s="698"/>
      <c r="AF58" s="698"/>
      <c r="AG58" s="698"/>
      <c r="AH58" s="698"/>
      <c r="AI58" s="698"/>
      <c r="AJ58" s="698"/>
      <c r="AK58" s="698"/>
      <c r="AL58" s="699"/>
      <c r="AM58" s="383"/>
    </row>
    <row r="59" spans="1:39" ht="13.65" customHeight="1" x14ac:dyDescent="0.25">
      <c r="A59" s="46">
        <f>ROW()</f>
        <v>59</v>
      </c>
      <c r="B59" s="697"/>
      <c r="C59" s="698"/>
      <c r="D59" s="698"/>
      <c r="E59" s="698"/>
      <c r="F59" s="698"/>
      <c r="G59" s="698"/>
      <c r="H59" s="698"/>
      <c r="I59" s="698"/>
      <c r="J59" s="698"/>
      <c r="K59" s="698"/>
      <c r="L59" s="698"/>
      <c r="M59" s="698"/>
      <c r="N59" s="698"/>
      <c r="O59" s="698"/>
      <c r="P59" s="698"/>
      <c r="Q59" s="698"/>
      <c r="R59" s="698"/>
      <c r="S59" s="698"/>
      <c r="T59" s="698"/>
      <c r="U59" s="698"/>
      <c r="V59" s="698"/>
      <c r="W59" s="698"/>
      <c r="X59" s="698"/>
      <c r="Y59" s="698"/>
      <c r="Z59" s="698"/>
      <c r="AA59" s="698"/>
      <c r="AB59" s="698"/>
      <c r="AC59" s="698"/>
      <c r="AD59" s="698"/>
      <c r="AE59" s="698"/>
      <c r="AF59" s="698"/>
      <c r="AG59" s="698"/>
      <c r="AH59" s="698"/>
      <c r="AI59" s="698"/>
      <c r="AJ59" s="698"/>
      <c r="AK59" s="698"/>
      <c r="AL59" s="699"/>
      <c r="AM59" s="383"/>
    </row>
    <row r="60" spans="1:39" ht="13.65" customHeight="1" x14ac:dyDescent="0.25">
      <c r="A60" s="46">
        <f>ROW()</f>
        <v>60</v>
      </c>
      <c r="B60" s="697"/>
      <c r="C60" s="698"/>
      <c r="D60" s="698"/>
      <c r="E60" s="698"/>
      <c r="F60" s="698"/>
      <c r="G60" s="698"/>
      <c r="H60" s="698"/>
      <c r="I60" s="698"/>
      <c r="J60" s="698"/>
      <c r="K60" s="698"/>
      <c r="L60" s="698"/>
      <c r="M60" s="698"/>
      <c r="N60" s="698"/>
      <c r="O60" s="698"/>
      <c r="P60" s="698"/>
      <c r="Q60" s="698"/>
      <c r="R60" s="698"/>
      <c r="S60" s="698"/>
      <c r="T60" s="698"/>
      <c r="U60" s="698"/>
      <c r="V60" s="698"/>
      <c r="W60" s="698"/>
      <c r="X60" s="698"/>
      <c r="Y60" s="698"/>
      <c r="Z60" s="698"/>
      <c r="AA60" s="698"/>
      <c r="AB60" s="698"/>
      <c r="AC60" s="698"/>
      <c r="AD60" s="698"/>
      <c r="AE60" s="698"/>
      <c r="AF60" s="698"/>
      <c r="AG60" s="698"/>
      <c r="AH60" s="698"/>
      <c r="AI60" s="698"/>
      <c r="AJ60" s="698"/>
      <c r="AK60" s="698"/>
      <c r="AL60" s="699"/>
      <c r="AM60" s="383"/>
    </row>
    <row r="61" spans="1:39" ht="13.65" customHeight="1" x14ac:dyDescent="0.25">
      <c r="A61" s="46">
        <f>ROW()</f>
        <v>61</v>
      </c>
      <c r="B61" s="697"/>
      <c r="C61" s="698"/>
      <c r="D61" s="698"/>
      <c r="E61" s="698"/>
      <c r="F61" s="698"/>
      <c r="G61" s="698"/>
      <c r="H61" s="698"/>
      <c r="I61" s="698"/>
      <c r="J61" s="698"/>
      <c r="K61" s="698"/>
      <c r="L61" s="698"/>
      <c r="M61" s="698"/>
      <c r="N61" s="698"/>
      <c r="O61" s="698"/>
      <c r="P61" s="698"/>
      <c r="Q61" s="698"/>
      <c r="R61" s="698"/>
      <c r="S61" s="698"/>
      <c r="T61" s="698"/>
      <c r="U61" s="698"/>
      <c r="V61" s="698"/>
      <c r="W61" s="698"/>
      <c r="X61" s="698"/>
      <c r="Y61" s="698"/>
      <c r="Z61" s="698"/>
      <c r="AA61" s="698"/>
      <c r="AB61" s="698"/>
      <c r="AC61" s="698"/>
      <c r="AD61" s="698"/>
      <c r="AE61" s="698"/>
      <c r="AF61" s="698"/>
      <c r="AG61" s="698"/>
      <c r="AH61" s="698"/>
      <c r="AI61" s="698"/>
      <c r="AJ61" s="698"/>
      <c r="AK61" s="698"/>
      <c r="AL61" s="699"/>
      <c r="AM61" s="383"/>
    </row>
    <row r="62" spans="1:39" ht="13.65" customHeight="1" thickBot="1" x14ac:dyDescent="0.3">
      <c r="A62" s="46">
        <f>ROW()</f>
        <v>62</v>
      </c>
      <c r="B62" s="697"/>
      <c r="C62" s="698"/>
      <c r="D62" s="698"/>
      <c r="E62" s="698"/>
      <c r="F62" s="698"/>
      <c r="G62" s="698"/>
      <c r="H62" s="698"/>
      <c r="I62" s="698"/>
      <c r="J62" s="698"/>
      <c r="K62" s="698"/>
      <c r="L62" s="698"/>
      <c r="M62" s="698"/>
      <c r="N62" s="698"/>
      <c r="O62" s="698"/>
      <c r="P62" s="698"/>
      <c r="Q62" s="698"/>
      <c r="R62" s="698"/>
      <c r="S62" s="698"/>
      <c r="T62" s="698"/>
      <c r="U62" s="698"/>
      <c r="V62" s="698"/>
      <c r="W62" s="698"/>
      <c r="X62" s="698"/>
      <c r="Y62" s="698"/>
      <c r="Z62" s="698"/>
      <c r="AA62" s="698"/>
      <c r="AB62" s="698"/>
      <c r="AC62" s="698"/>
      <c r="AD62" s="698"/>
      <c r="AE62" s="698"/>
      <c r="AF62" s="698"/>
      <c r="AG62" s="698"/>
      <c r="AH62" s="698"/>
      <c r="AI62" s="698"/>
      <c r="AJ62" s="698"/>
      <c r="AK62" s="698"/>
      <c r="AL62" s="699"/>
      <c r="AM62" s="384"/>
    </row>
    <row r="63" spans="1:39" ht="27" customHeight="1" thickBot="1" x14ac:dyDescent="0.3">
      <c r="A63" s="63"/>
      <c r="B63" s="483" t="s">
        <v>12</v>
      </c>
      <c r="C63" s="483"/>
      <c r="D63" s="483"/>
      <c r="E63" s="483"/>
      <c r="F63" s="483"/>
      <c r="G63" s="483"/>
      <c r="H63" s="483"/>
      <c r="I63" s="483"/>
      <c r="J63" s="483"/>
      <c r="K63" s="489" t="str">
        <f>document_number</f>
        <v>Insert Project Document Number</v>
      </c>
      <c r="L63" s="489"/>
      <c r="M63" s="489"/>
      <c r="N63" s="489"/>
      <c r="O63" s="489"/>
      <c r="P63" s="489"/>
      <c r="Q63" s="489"/>
      <c r="R63" s="489"/>
      <c r="S63" s="489"/>
      <c r="T63" s="489"/>
      <c r="U63" s="489"/>
      <c r="V63" s="489"/>
      <c r="W63" s="489"/>
      <c r="X63" s="489"/>
      <c r="Y63" s="489"/>
      <c r="Z63" s="483" t="s">
        <v>457</v>
      </c>
      <c r="AA63" s="483"/>
      <c r="AB63" s="483"/>
      <c r="AC63" s="489" t="str">
        <f>document_revision</f>
        <v>Insert Project Document Revision</v>
      </c>
      <c r="AD63" s="489"/>
      <c r="AE63" s="489"/>
      <c r="AF63" s="489"/>
      <c r="AG63" s="483" t="s">
        <v>938</v>
      </c>
      <c r="AH63" s="483"/>
      <c r="AI63" s="483"/>
      <c r="AJ63" s="483"/>
      <c r="AK63" s="483"/>
      <c r="AL63" s="484">
        <f>total_page</f>
        <v>13</v>
      </c>
      <c r="AM63" s="485"/>
    </row>
  </sheetData>
  <mergeCells count="70">
    <mergeCell ref="B45:AL45"/>
    <mergeCell ref="B46:AL46"/>
    <mergeCell ref="B47:AL47"/>
    <mergeCell ref="B48:AL48"/>
    <mergeCell ref="AL63:AM63"/>
    <mergeCell ref="B63:J63"/>
    <mergeCell ref="K63:Y63"/>
    <mergeCell ref="Z63:AB63"/>
    <mergeCell ref="AC63:AF63"/>
    <mergeCell ref="AG63:AK63"/>
    <mergeCell ref="B49:AL49"/>
    <mergeCell ref="B50:AL50"/>
    <mergeCell ref="B51:AL51"/>
    <mergeCell ref="B52:AL52"/>
    <mergeCell ref="B53:AL53"/>
    <mergeCell ref="B59:AL59"/>
    <mergeCell ref="B40:AL40"/>
    <mergeCell ref="B41:AL41"/>
    <mergeCell ref="B42:AL42"/>
    <mergeCell ref="B43:AL43"/>
    <mergeCell ref="B44:AL44"/>
    <mergeCell ref="B1:AL1"/>
    <mergeCell ref="B2:J2"/>
    <mergeCell ref="K2:AL2"/>
    <mergeCell ref="B6:AL6"/>
    <mergeCell ref="B39:AL39"/>
    <mergeCell ref="B7:AL7"/>
    <mergeCell ref="B8:AL8"/>
    <mergeCell ref="B4:AL4"/>
    <mergeCell ref="B3:J3"/>
    <mergeCell ref="K3:AL3"/>
    <mergeCell ref="B5:AL5"/>
    <mergeCell ref="B9:AL9"/>
    <mergeCell ref="B10:AL10"/>
    <mergeCell ref="B11:AL11"/>
    <mergeCell ref="B12:AL12"/>
    <mergeCell ref="B13:AL13"/>
    <mergeCell ref="B14:AL14"/>
    <mergeCell ref="B15:AL15"/>
    <mergeCell ref="B16:AL16"/>
    <mergeCell ref="B17:AL17"/>
    <mergeCell ref="B18:AL18"/>
    <mergeCell ref="B19:AL19"/>
    <mergeCell ref="B20:AL20"/>
    <mergeCell ref="B21:AL21"/>
    <mergeCell ref="B22:AL22"/>
    <mergeCell ref="B23:AL23"/>
    <mergeCell ref="B24:AL24"/>
    <mergeCell ref="B25:AL25"/>
    <mergeCell ref="B26:AL26"/>
    <mergeCell ref="B27:AL27"/>
    <mergeCell ref="B28:AL28"/>
    <mergeCell ref="B29:AL29"/>
    <mergeCell ref="B30:AL30"/>
    <mergeCell ref="B31:AL31"/>
    <mergeCell ref="B32:AL32"/>
    <mergeCell ref="B33:AL33"/>
    <mergeCell ref="B34:AL34"/>
    <mergeCell ref="B35:AL35"/>
    <mergeCell ref="B36:AL36"/>
    <mergeCell ref="B37:AL37"/>
    <mergeCell ref="B38:AL38"/>
    <mergeCell ref="B62:AL62"/>
    <mergeCell ref="B54:AL54"/>
    <mergeCell ref="B55:AL55"/>
    <mergeCell ref="B56:AL56"/>
    <mergeCell ref="B57:AL57"/>
    <mergeCell ref="B58:AL58"/>
    <mergeCell ref="B60:AL60"/>
    <mergeCell ref="B61:AL61"/>
  </mergeCells>
  <printOptions horizontalCentered="1" verticalCentered="1"/>
  <pageMargins left="0.98425196850393704" right="0.39370078740157483" top="0.51181102362204722" bottom="0.39370078740157483" header="0.31496062992125984" footer="0.51181102362204722"/>
  <pageSetup paperSize="9" scale="90" fitToHeight="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1">
    <tabColor rgb="FFFF0000"/>
  </sheetPr>
  <dimension ref="A1:O39"/>
  <sheetViews>
    <sheetView showGridLines="0" zoomScale="90" zoomScaleNormal="90" zoomScaleSheetLayoutView="100" workbookViewId="0"/>
  </sheetViews>
  <sheetFormatPr defaultColWidth="9" defaultRowHeight="12.5" x14ac:dyDescent="0.25"/>
  <cols>
    <col min="1" max="28" width="3.36328125" customWidth="1"/>
    <col min="29" max="29" width="6.36328125" customWidth="1"/>
  </cols>
  <sheetData>
    <row r="1" spans="1:15" ht="20.149999999999999" customHeight="1" x14ac:dyDescent="0.25"/>
    <row r="2" spans="1:15" ht="20.149999999999999" customHeight="1" x14ac:dyDescent="0.25">
      <c r="K2" s="15"/>
      <c r="L2" s="15"/>
    </row>
    <row r="3" spans="1:15" ht="20.149999999999999" customHeight="1" x14ac:dyDescent="0.25">
      <c r="C3" s="16"/>
      <c r="D3" s="16"/>
      <c r="E3" s="708"/>
      <c r="F3" s="33"/>
      <c r="G3" s="15"/>
      <c r="J3" s="15"/>
      <c r="K3" s="15"/>
      <c r="L3" s="15"/>
    </row>
    <row r="4" spans="1:15" ht="20.149999999999999" customHeight="1" x14ac:dyDescent="0.4">
      <c r="C4" s="18"/>
      <c r="D4" s="18"/>
      <c r="E4" s="708"/>
      <c r="F4" s="33"/>
      <c r="G4" s="19"/>
    </row>
    <row r="5" spans="1:15" ht="20.149999999999999" customHeight="1" x14ac:dyDescent="0.25"/>
    <row r="6" spans="1:15" ht="20.149999999999999" customHeight="1" x14ac:dyDescent="0.25"/>
    <row r="7" spans="1:15" ht="20.149999999999999" customHeight="1" x14ac:dyDescent="0.25"/>
    <row r="8" spans="1:15" ht="20.149999999999999" customHeight="1" x14ac:dyDescent="0.3">
      <c r="B8" s="35"/>
    </row>
    <row r="9" spans="1:15" ht="20.149999999999999" customHeight="1" x14ac:dyDescent="0.3">
      <c r="B9" s="35"/>
    </row>
    <row r="10" spans="1:15" ht="20.149999999999999" customHeight="1" x14ac:dyDescent="0.55000000000000004">
      <c r="A10" s="20"/>
    </row>
    <row r="11" spans="1:15" ht="20.149999999999999" customHeight="1" x14ac:dyDescent="0.55000000000000004">
      <c r="A11" s="20"/>
    </row>
    <row r="12" spans="1:15" ht="20.149999999999999" customHeight="1" x14ac:dyDescent="0.55000000000000004">
      <c r="A12" s="20"/>
    </row>
    <row r="13" spans="1:15" ht="20.149999999999999" customHeight="1" x14ac:dyDescent="0.55000000000000004">
      <c r="A13" s="20"/>
    </row>
    <row r="14" spans="1:15" ht="20.149999999999999" customHeight="1" x14ac:dyDescent="0.55000000000000004">
      <c r="A14" s="20"/>
    </row>
    <row r="15" spans="1:15" ht="20.149999999999999" customHeight="1" x14ac:dyDescent="0.55000000000000004">
      <c r="A15" s="281"/>
      <c r="B15" s="282"/>
      <c r="C15" s="282"/>
      <c r="D15" s="282"/>
      <c r="E15" s="282"/>
      <c r="F15" s="282"/>
      <c r="G15" s="282"/>
      <c r="H15" s="282"/>
      <c r="I15" s="282"/>
      <c r="J15" s="282"/>
      <c r="K15" s="282"/>
      <c r="L15" s="282"/>
      <c r="M15" s="282"/>
      <c r="N15" s="282"/>
      <c r="O15" s="282"/>
    </row>
    <row r="16" spans="1:15" ht="20.149999999999999" customHeight="1" x14ac:dyDescent="0.4">
      <c r="A16" s="283"/>
      <c r="B16" s="282"/>
      <c r="C16" s="282"/>
      <c r="D16" s="282"/>
      <c r="E16" s="282"/>
      <c r="F16" s="282"/>
      <c r="G16" s="282"/>
      <c r="H16" s="282"/>
      <c r="I16" s="282"/>
      <c r="J16" s="282"/>
      <c r="K16" s="282"/>
      <c r="L16" s="282"/>
      <c r="M16" s="282"/>
      <c r="N16" s="282"/>
      <c r="O16" s="282"/>
    </row>
    <row r="17" spans="1:15" ht="20.149999999999999" customHeight="1" x14ac:dyDescent="0.4">
      <c r="A17" s="283"/>
      <c r="B17" s="282"/>
      <c r="C17" s="282"/>
      <c r="D17" s="282"/>
      <c r="E17" s="282"/>
      <c r="F17" s="282"/>
      <c r="G17" s="282"/>
      <c r="H17" s="282"/>
      <c r="I17" s="282"/>
      <c r="J17" s="282"/>
      <c r="K17" s="282"/>
      <c r="L17" s="282"/>
      <c r="M17" s="282"/>
      <c r="N17" s="282"/>
      <c r="O17" s="282"/>
    </row>
    <row r="18" spans="1:15" ht="20.149999999999999" customHeight="1" x14ac:dyDescent="0.4">
      <c r="A18" s="284"/>
      <c r="B18" s="282"/>
      <c r="C18" s="285"/>
      <c r="D18" s="286"/>
      <c r="E18" s="282"/>
      <c r="F18" s="282"/>
      <c r="G18" s="282"/>
      <c r="H18" s="282"/>
      <c r="I18" s="282"/>
      <c r="J18" s="282"/>
      <c r="K18" s="282"/>
      <c r="L18" s="282"/>
      <c r="M18" s="282"/>
      <c r="N18" s="282"/>
      <c r="O18" s="282"/>
    </row>
    <row r="19" spans="1:15" ht="20.149999999999999" customHeight="1" x14ac:dyDescent="0.4">
      <c r="A19" s="284"/>
      <c r="B19" s="282"/>
      <c r="C19" s="287"/>
      <c r="D19" s="282"/>
      <c r="E19" s="282"/>
      <c r="F19" s="282"/>
      <c r="G19" s="282"/>
      <c r="H19" s="282"/>
      <c r="I19" s="282"/>
      <c r="J19" s="282"/>
      <c r="K19" s="282"/>
      <c r="L19" s="282"/>
      <c r="M19" s="282"/>
      <c r="N19" s="282"/>
      <c r="O19" s="282"/>
    </row>
    <row r="20" spans="1:15" ht="20.149999999999999" customHeight="1" x14ac:dyDescent="0.4">
      <c r="A20" s="284"/>
      <c r="B20" s="282"/>
      <c r="C20" s="288"/>
      <c r="D20" s="282"/>
      <c r="E20" s="282"/>
      <c r="F20" s="282"/>
      <c r="G20" s="282"/>
      <c r="H20" s="282"/>
      <c r="I20" s="282"/>
      <c r="J20" s="282"/>
      <c r="K20" s="282"/>
      <c r="L20" s="282"/>
      <c r="M20" s="282"/>
      <c r="N20" s="282"/>
      <c r="O20" s="282"/>
    </row>
    <row r="21" spans="1:15" ht="20.149999999999999" customHeight="1" x14ac:dyDescent="0.4">
      <c r="A21" s="284"/>
      <c r="B21" s="285"/>
      <c r="C21" s="288"/>
      <c r="D21" s="282"/>
      <c r="E21" s="282"/>
      <c r="F21" s="282"/>
      <c r="G21" s="282"/>
      <c r="H21" s="282"/>
      <c r="I21" s="282"/>
      <c r="J21" s="282"/>
      <c r="K21" s="282"/>
      <c r="L21" s="282"/>
      <c r="M21" s="282"/>
      <c r="N21" s="282"/>
      <c r="O21" s="282"/>
    </row>
    <row r="22" spans="1:15" ht="20.149999999999999" customHeight="1" x14ac:dyDescent="0.4">
      <c r="A22" s="284"/>
      <c r="B22" s="285"/>
      <c r="C22" s="288"/>
      <c r="D22" s="282"/>
      <c r="E22" s="282"/>
      <c r="F22" s="282"/>
      <c r="G22" s="282"/>
      <c r="H22" s="282"/>
      <c r="I22" s="282"/>
      <c r="J22" s="282"/>
      <c r="K22" s="282"/>
      <c r="L22" s="282"/>
      <c r="M22" s="282"/>
      <c r="N22" s="282"/>
      <c r="O22" s="282"/>
    </row>
    <row r="23" spans="1:15" ht="20.149999999999999" customHeight="1" x14ac:dyDescent="0.4">
      <c r="A23" s="284"/>
      <c r="B23" s="282"/>
      <c r="C23" s="282"/>
      <c r="D23" s="282"/>
      <c r="E23" s="282"/>
      <c r="F23" s="282"/>
      <c r="G23" s="282"/>
      <c r="H23" s="282"/>
      <c r="I23" s="282"/>
      <c r="J23" s="282"/>
      <c r="K23" s="282"/>
      <c r="L23" s="282"/>
      <c r="M23" s="282"/>
      <c r="N23" s="282"/>
      <c r="O23" s="282"/>
    </row>
    <row r="24" spans="1:15" ht="20.149999999999999" customHeight="1" x14ac:dyDescent="0.4">
      <c r="A24" s="284"/>
      <c r="B24" s="282"/>
      <c r="C24" s="282"/>
      <c r="D24" s="282"/>
      <c r="E24" s="282"/>
      <c r="F24" s="282"/>
      <c r="G24" s="282"/>
      <c r="H24" s="282"/>
      <c r="I24" s="282"/>
      <c r="J24" s="282"/>
      <c r="K24" s="282"/>
      <c r="L24" s="282"/>
      <c r="M24" s="282"/>
      <c r="N24" s="282"/>
      <c r="O24" s="282"/>
    </row>
    <row r="25" spans="1:15" ht="20.149999999999999" customHeight="1" x14ac:dyDescent="0.4">
      <c r="A25" s="284"/>
      <c r="B25" s="282"/>
      <c r="C25" s="282"/>
      <c r="D25" s="282"/>
      <c r="E25" s="282"/>
      <c r="F25" s="282"/>
      <c r="G25" s="282"/>
      <c r="H25" s="282"/>
      <c r="I25" s="282"/>
      <c r="J25" s="282"/>
      <c r="K25" s="282"/>
      <c r="L25" s="282"/>
      <c r="M25" s="282"/>
      <c r="N25" s="282"/>
      <c r="O25" s="282"/>
    </row>
    <row r="26" spans="1:15" ht="20.149999999999999" customHeight="1" x14ac:dyDescent="0.4">
      <c r="A26" s="284"/>
      <c r="B26" s="282"/>
      <c r="C26" s="282"/>
      <c r="D26" s="282"/>
      <c r="E26" s="282"/>
      <c r="F26" s="282"/>
      <c r="G26" s="282"/>
      <c r="H26" s="282"/>
      <c r="I26" s="282"/>
      <c r="J26" s="282"/>
      <c r="K26" s="282"/>
      <c r="L26" s="282"/>
      <c r="M26" s="282"/>
      <c r="N26" s="282"/>
      <c r="O26" s="282"/>
    </row>
    <row r="27" spans="1:15" ht="20.149999999999999" customHeight="1" x14ac:dyDescent="0.4">
      <c r="A27" s="284"/>
      <c r="B27" s="282"/>
      <c r="C27" s="282"/>
      <c r="D27" s="282"/>
      <c r="E27" s="282"/>
      <c r="F27" s="282"/>
      <c r="G27" s="282"/>
      <c r="H27" s="282"/>
      <c r="I27" s="282"/>
      <c r="J27" s="282"/>
      <c r="K27" s="282"/>
      <c r="L27" s="282"/>
      <c r="M27" s="282"/>
      <c r="N27" s="282"/>
      <c r="O27" s="282"/>
    </row>
    <row r="28" spans="1:15" ht="20.149999999999999" customHeight="1" x14ac:dyDescent="0.4">
      <c r="A28" s="284"/>
      <c r="B28" s="282"/>
      <c r="C28" s="282"/>
      <c r="D28" s="282"/>
      <c r="E28" s="282"/>
      <c r="F28" s="282"/>
      <c r="G28" s="282"/>
      <c r="H28" s="282"/>
      <c r="I28" s="282"/>
      <c r="J28" s="282"/>
      <c r="K28" s="282"/>
      <c r="L28" s="282"/>
      <c r="M28" s="282"/>
      <c r="N28" s="282"/>
      <c r="O28" s="282"/>
    </row>
    <row r="29" spans="1:15" ht="20.149999999999999" customHeight="1" x14ac:dyDescent="0.4">
      <c r="A29" s="284"/>
      <c r="B29" s="282"/>
      <c r="C29" s="282"/>
      <c r="D29" s="282"/>
      <c r="E29" s="282"/>
      <c r="F29" s="282"/>
      <c r="G29" s="282"/>
      <c r="H29" s="282"/>
      <c r="I29" s="282"/>
      <c r="J29" s="282"/>
      <c r="K29" s="282"/>
      <c r="L29" s="282"/>
      <c r="M29" s="282"/>
      <c r="N29" s="282"/>
      <c r="O29" s="282"/>
    </row>
    <row r="30" spans="1:15" ht="20.149999999999999" customHeight="1" x14ac:dyDescent="0.4">
      <c r="A30" s="284"/>
      <c r="B30" s="282"/>
      <c r="C30" s="282"/>
      <c r="D30" s="282"/>
      <c r="E30" s="282"/>
      <c r="F30" s="282"/>
      <c r="G30" s="282"/>
      <c r="H30" s="282"/>
      <c r="I30" s="282"/>
      <c r="J30" s="282"/>
      <c r="K30" s="282"/>
      <c r="L30" s="282"/>
      <c r="M30" s="282"/>
      <c r="N30" s="282"/>
      <c r="O30" s="282"/>
    </row>
    <row r="31" spans="1:15" ht="20.149999999999999" customHeight="1" x14ac:dyDescent="0.4">
      <c r="A31" s="284"/>
      <c r="B31" s="282"/>
      <c r="C31" s="282"/>
      <c r="D31" s="282"/>
      <c r="E31" s="282"/>
      <c r="F31" s="282"/>
      <c r="G31" s="282"/>
      <c r="H31" s="282"/>
      <c r="I31" s="282"/>
      <c r="J31" s="282"/>
      <c r="K31" s="282"/>
      <c r="L31" s="282"/>
      <c r="M31" s="282"/>
      <c r="N31" s="282"/>
      <c r="O31" s="282"/>
    </row>
    <row r="32" spans="1:15" ht="20.149999999999999" customHeight="1" x14ac:dyDescent="0.4">
      <c r="A32" s="284"/>
      <c r="B32" s="282"/>
      <c r="C32" s="282"/>
      <c r="D32" s="282"/>
      <c r="E32" s="282"/>
      <c r="F32" s="282"/>
      <c r="G32" s="282"/>
      <c r="H32" s="282"/>
      <c r="I32" s="282"/>
      <c r="J32" s="282"/>
      <c r="K32" s="282"/>
      <c r="L32" s="282"/>
      <c r="M32" s="282"/>
      <c r="N32" s="282"/>
      <c r="O32" s="282"/>
    </row>
    <row r="33" spans="1:15" ht="20.149999999999999" customHeight="1" x14ac:dyDescent="0.4">
      <c r="A33" s="284"/>
      <c r="B33" s="282"/>
      <c r="C33" s="282"/>
      <c r="D33" s="282"/>
      <c r="E33" s="282"/>
      <c r="F33" s="282"/>
      <c r="G33" s="282"/>
      <c r="H33" s="282"/>
      <c r="I33" s="282"/>
      <c r="J33" s="282"/>
      <c r="K33" s="282"/>
      <c r="L33" s="282"/>
      <c r="M33" s="282"/>
      <c r="N33" s="282"/>
      <c r="O33" s="282"/>
    </row>
    <row r="34" spans="1:15" ht="20.149999999999999" customHeight="1" x14ac:dyDescent="0.4">
      <c r="A34" s="284"/>
      <c r="B34" s="282"/>
      <c r="C34" s="282"/>
      <c r="D34" s="282"/>
      <c r="E34" s="282"/>
      <c r="F34" s="282"/>
      <c r="G34" s="282"/>
      <c r="H34" s="282"/>
      <c r="I34" s="282"/>
      <c r="J34" s="282"/>
      <c r="K34" s="282"/>
      <c r="L34" s="282"/>
      <c r="M34" s="282"/>
      <c r="N34" s="282"/>
      <c r="O34" s="282"/>
    </row>
    <row r="35" spans="1:15" ht="20.149999999999999" customHeight="1" x14ac:dyDescent="0.4">
      <c r="A35" s="284"/>
      <c r="B35" s="282"/>
      <c r="C35" s="282"/>
      <c r="D35" s="282"/>
      <c r="E35" s="282"/>
      <c r="F35" s="282"/>
      <c r="G35" s="282"/>
      <c r="H35" s="282"/>
      <c r="I35" s="282"/>
      <c r="J35" s="282"/>
      <c r="K35" s="282"/>
      <c r="L35" s="282"/>
      <c r="M35" s="282"/>
      <c r="N35" s="282"/>
      <c r="O35" s="282"/>
    </row>
    <row r="36" spans="1:15" ht="20.149999999999999" customHeight="1" x14ac:dyDescent="0.4">
      <c r="A36" s="284"/>
      <c r="B36" s="282"/>
      <c r="C36" s="282"/>
      <c r="D36" s="282"/>
      <c r="E36" s="282"/>
      <c r="F36" s="282"/>
      <c r="G36" s="282"/>
      <c r="H36" s="282"/>
      <c r="I36" s="282"/>
      <c r="J36" s="282"/>
      <c r="K36" s="282"/>
      <c r="L36" s="282"/>
      <c r="M36" s="282"/>
      <c r="N36" s="282"/>
      <c r="O36" s="282"/>
    </row>
    <row r="37" spans="1:15" ht="20.149999999999999" customHeight="1" x14ac:dyDescent="0.4">
      <c r="A37" s="284"/>
      <c r="B37" s="282"/>
      <c r="C37" s="282"/>
      <c r="D37" s="282"/>
      <c r="E37" s="282"/>
      <c r="F37" s="282"/>
      <c r="G37" s="282"/>
      <c r="H37" s="282"/>
      <c r="I37" s="282"/>
      <c r="J37" s="282"/>
      <c r="K37" s="282"/>
      <c r="L37" s="282"/>
      <c r="M37" s="282"/>
      <c r="N37" s="282"/>
      <c r="O37" s="282"/>
    </row>
    <row r="38" spans="1:15" ht="80.25" customHeight="1" x14ac:dyDescent="0.4">
      <c r="A38" s="289"/>
      <c r="B38" s="282"/>
      <c r="C38" s="282"/>
      <c r="D38" s="282"/>
      <c r="E38" s="282"/>
      <c r="F38" s="282"/>
      <c r="G38" s="282"/>
      <c r="H38" s="282"/>
      <c r="I38" s="282"/>
      <c r="J38" s="282"/>
      <c r="K38" s="282"/>
      <c r="L38" s="282"/>
      <c r="M38" s="282"/>
      <c r="N38" s="282"/>
      <c r="O38" s="282"/>
    </row>
    <row r="39" spans="1:15" ht="254.25" customHeight="1" x14ac:dyDescent="0.25">
      <c r="B39" s="36"/>
    </row>
  </sheetData>
  <sheetProtection algorithmName="SHA-512" hashValue="R17SD1NfwckaNRQc9ZDwIfzsKgl/YlgCja1mVxIw2o8PIXPpNviCnMqaRol4iDiTAyHW3LXJ95NYx0cSvByAYA==" saltValue="lth7imLdrLHaS951186aNQ==" spinCount="100000" sheet="1" objects="1" scenarios="1"/>
  <mergeCells count="1">
    <mergeCell ref="E3:E4"/>
  </mergeCells>
  <pageMargins left="0.39370078740157483" right="0.19685039370078741" top="0.39370078740157483" bottom="0.19685039370078741"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tabColor rgb="FFFF0000"/>
  </sheetPr>
  <dimension ref="A1:AM60"/>
  <sheetViews>
    <sheetView showGridLines="0" zoomScale="90" zoomScaleNormal="100" zoomScaleSheetLayoutView="100" zoomScalePageLayoutView="90" workbookViewId="0">
      <selection activeCell="B1" sqref="B1:AL1"/>
    </sheetView>
  </sheetViews>
  <sheetFormatPr defaultRowHeight="12.5" x14ac:dyDescent="0.25"/>
  <cols>
    <col min="1" max="2" width="2.6328125" customWidth="1"/>
    <col min="3" max="38" width="2.453125" customWidth="1"/>
    <col min="39" max="40" width="2.6328125" customWidth="1"/>
  </cols>
  <sheetData>
    <row r="1" spans="1:39" ht="39.75" customHeight="1" x14ac:dyDescent="0.25">
      <c r="A1" s="10"/>
      <c r="B1" s="397" t="s">
        <v>981</v>
      </c>
      <c r="C1" s="397"/>
      <c r="D1" s="397"/>
      <c r="E1" s="397"/>
      <c r="F1" s="397"/>
      <c r="G1" s="397"/>
      <c r="H1" s="397"/>
      <c r="I1" s="397"/>
      <c r="J1" s="397"/>
      <c r="K1" s="397"/>
      <c r="L1" s="397"/>
      <c r="M1" s="397"/>
      <c r="N1" s="397"/>
      <c r="O1" s="397"/>
      <c r="P1" s="397"/>
      <c r="Q1" s="397"/>
      <c r="R1" s="397"/>
      <c r="S1" s="397"/>
      <c r="T1" s="397"/>
      <c r="U1" s="397"/>
      <c r="V1" s="397"/>
      <c r="W1" s="397"/>
      <c r="X1" s="397"/>
      <c r="Y1" s="397"/>
      <c r="Z1" s="397"/>
      <c r="AA1" s="397"/>
      <c r="AB1" s="397"/>
      <c r="AC1" s="397"/>
      <c r="AD1" s="397"/>
      <c r="AE1" s="397"/>
      <c r="AF1" s="397"/>
      <c r="AG1" s="397"/>
      <c r="AH1" s="397"/>
      <c r="AI1" s="397"/>
      <c r="AJ1" s="397"/>
      <c r="AK1" s="397"/>
      <c r="AL1" s="397"/>
      <c r="AM1" s="10"/>
    </row>
    <row r="2" spans="1:39" ht="13.65" customHeight="1" x14ac:dyDescent="0.25">
      <c r="A2" s="10"/>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row>
    <row r="3" spans="1:39" ht="13.65" customHeight="1" x14ac:dyDescent="0.25">
      <c r="A3" s="10"/>
      <c r="B3" s="34" t="s">
        <v>21</v>
      </c>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row>
    <row r="4" spans="1:39" ht="13.65" customHeight="1" x14ac:dyDescent="0.25">
      <c r="A4" s="10"/>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row>
    <row r="5" spans="1:39" ht="13.65" customHeight="1" x14ac:dyDescent="0.25">
      <c r="A5" s="10"/>
      <c r="B5" s="10" t="s">
        <v>13</v>
      </c>
      <c r="C5" s="10"/>
      <c r="D5" s="10"/>
      <c r="E5" s="10"/>
      <c r="F5" s="10"/>
      <c r="G5" s="10"/>
      <c r="H5" s="10"/>
      <c r="I5" s="10"/>
      <c r="J5" s="10"/>
      <c r="K5" s="10"/>
      <c r="L5" s="10"/>
      <c r="M5" s="10"/>
      <c r="N5" s="10"/>
      <c r="O5" s="10"/>
      <c r="P5" s="10"/>
      <c r="Q5" s="10"/>
      <c r="R5" s="11"/>
      <c r="S5" s="10"/>
      <c r="T5" s="10"/>
      <c r="U5" s="10"/>
      <c r="V5" s="10"/>
      <c r="W5" s="10"/>
      <c r="X5" s="10"/>
      <c r="Y5" s="10"/>
      <c r="Z5" s="10"/>
      <c r="AA5" s="10"/>
      <c r="AB5" s="10"/>
      <c r="AC5" s="10"/>
      <c r="AD5" s="10"/>
      <c r="AE5" s="10"/>
      <c r="AF5" s="10"/>
      <c r="AG5" s="10"/>
      <c r="AH5" s="10"/>
      <c r="AI5" s="10"/>
      <c r="AJ5" s="10"/>
      <c r="AK5" s="10"/>
      <c r="AL5" s="10"/>
      <c r="AM5" s="10"/>
    </row>
    <row r="6" spans="1:39" ht="13.65" customHeight="1" x14ac:dyDescent="0.25">
      <c r="A6" s="10"/>
      <c r="B6" s="10"/>
      <c r="C6" s="32" t="s">
        <v>932</v>
      </c>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row>
    <row r="7" spans="1:39" ht="13.65" customHeight="1" x14ac:dyDescent="0.25">
      <c r="A7" s="10"/>
      <c r="B7" s="10"/>
      <c r="C7" s="10" t="s">
        <v>931</v>
      </c>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row>
    <row r="8" spans="1:39" ht="13.65" customHeight="1" x14ac:dyDescent="0.25">
      <c r="A8" s="10"/>
      <c r="B8" s="10"/>
      <c r="C8" s="10"/>
      <c r="D8" s="11"/>
      <c r="E8" s="11"/>
      <c r="F8" s="11"/>
      <c r="G8" s="11"/>
      <c r="H8" s="11"/>
      <c r="I8" s="11"/>
      <c r="J8" s="11"/>
      <c r="K8" s="11"/>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row>
    <row r="9" spans="1:39" ht="13.65" customHeight="1" x14ac:dyDescent="0.25">
      <c r="A9" s="10"/>
      <c r="B9" s="12" t="s">
        <v>943</v>
      </c>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row>
    <row r="10" spans="1:39" ht="13.65" customHeight="1" x14ac:dyDescent="0.25">
      <c r="A10" s="10"/>
      <c r="B10" s="10"/>
      <c r="AF10" s="10"/>
      <c r="AG10" s="10"/>
      <c r="AH10" s="10"/>
      <c r="AI10" s="10"/>
      <c r="AJ10" s="10"/>
      <c r="AK10" s="10"/>
      <c r="AL10" s="10"/>
      <c r="AM10" s="10"/>
    </row>
    <row r="11" spans="1:39" ht="13.65" customHeight="1" x14ac:dyDescent="0.25">
      <c r="A11" s="10"/>
      <c r="B11" s="10" t="s">
        <v>1066</v>
      </c>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row>
    <row r="12" spans="1:39" ht="13.65" customHeight="1" x14ac:dyDescent="0.25">
      <c r="A12" s="10"/>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row>
    <row r="13" spans="1:39" ht="13.65" customHeight="1" x14ac:dyDescent="0.25">
      <c r="A13" s="10"/>
      <c r="B13" s="10" t="s">
        <v>944</v>
      </c>
      <c r="C13" s="10"/>
      <c r="D13" s="10"/>
      <c r="E13" s="10"/>
      <c r="F13" s="10"/>
      <c r="G13" s="328"/>
      <c r="H13" s="328"/>
      <c r="I13" s="328"/>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row>
    <row r="14" spans="1:39" ht="13.65" customHeight="1" x14ac:dyDescent="0.25">
      <c r="A14" s="10"/>
      <c r="B14" s="12"/>
      <c r="C14" s="10"/>
      <c r="D14" s="10"/>
      <c r="E14" s="10"/>
      <c r="F14" s="10"/>
      <c r="G14" s="328"/>
      <c r="H14" s="328"/>
      <c r="I14" s="328"/>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row>
    <row r="15" spans="1:39" ht="13.65" customHeight="1" x14ac:dyDescent="0.25">
      <c r="A15" s="10"/>
      <c r="B15" s="10" t="s">
        <v>942</v>
      </c>
      <c r="AM15" s="10"/>
    </row>
    <row r="16" spans="1:39" ht="13.65" customHeight="1" x14ac:dyDescent="0.25">
      <c r="A16" s="10"/>
      <c r="AM16" s="10"/>
    </row>
    <row r="17" spans="1:39" ht="13.65" customHeight="1" x14ac:dyDescent="0.25">
      <c r="A17" s="10"/>
      <c r="AM17" s="10"/>
    </row>
    <row r="18" spans="1:39" ht="13.65" customHeight="1" x14ac:dyDescent="0.25">
      <c r="A18" s="10"/>
      <c r="B18" s="12" t="s">
        <v>475</v>
      </c>
      <c r="C18" s="10"/>
      <c r="D18" s="10"/>
      <c r="E18" s="10"/>
      <c r="F18" s="10"/>
      <c r="G18" s="398" t="s">
        <v>69</v>
      </c>
      <c r="H18" s="398"/>
      <c r="I18" s="398"/>
      <c r="J18" s="10"/>
      <c r="K18" s="10" t="s">
        <v>476</v>
      </c>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row>
    <row r="19" spans="1:39" ht="13.65" customHeight="1" x14ac:dyDescent="0.25">
      <c r="A19" s="10"/>
      <c r="B19" s="12"/>
      <c r="C19" s="10"/>
      <c r="D19" s="10"/>
      <c r="E19" s="10"/>
      <c r="F19" s="10"/>
      <c r="G19" s="398" t="s">
        <v>429</v>
      </c>
      <c r="H19" s="398"/>
      <c r="I19" s="398"/>
      <c r="J19" s="10"/>
      <c r="K19" s="10" t="s">
        <v>984</v>
      </c>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row>
    <row r="20" spans="1:39" ht="13.65" customHeight="1" x14ac:dyDescent="0.25">
      <c r="A20" s="10"/>
      <c r="B20" s="12"/>
      <c r="C20" s="10"/>
      <c r="D20" s="10"/>
      <c r="E20" s="10"/>
      <c r="F20" s="10"/>
      <c r="G20" s="399" t="s">
        <v>69</v>
      </c>
      <c r="H20" s="399"/>
      <c r="I20" s="399"/>
      <c r="J20" s="10"/>
      <c r="K20" s="10" t="s">
        <v>477</v>
      </c>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row>
    <row r="21" spans="1:39" ht="13.65" customHeight="1" x14ac:dyDescent="0.25">
      <c r="A21" s="10"/>
      <c r="B21" s="11"/>
      <c r="C21" s="10"/>
      <c r="D21" s="10"/>
      <c r="E21" s="10"/>
      <c r="F21" s="10"/>
      <c r="G21" s="399" t="s">
        <v>429</v>
      </c>
      <c r="H21" s="399"/>
      <c r="I21" s="399"/>
      <c r="J21" s="10"/>
      <c r="K21" s="10" t="s">
        <v>985</v>
      </c>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row>
    <row r="22" spans="1:39" ht="13.65" customHeight="1" x14ac:dyDescent="0.25">
      <c r="A22" s="10"/>
      <c r="B22" s="11"/>
      <c r="C22" s="10"/>
      <c r="D22" s="10"/>
      <c r="E22" s="10"/>
      <c r="F22" s="10"/>
      <c r="G22" s="400" t="s">
        <v>69</v>
      </c>
      <c r="H22" s="400"/>
      <c r="I22" s="400"/>
      <c r="J22" s="10"/>
      <c r="K22" s="10" t="s">
        <v>608</v>
      </c>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row>
    <row r="23" spans="1:39" ht="13.65" customHeight="1" x14ac:dyDescent="0.25">
      <c r="A23" s="10"/>
      <c r="B23" s="11"/>
      <c r="C23" s="10"/>
      <c r="D23" s="10"/>
      <c r="E23" s="10"/>
      <c r="F23" s="10"/>
      <c r="G23" s="400" t="s">
        <v>429</v>
      </c>
      <c r="H23" s="400"/>
      <c r="I23" s="400"/>
      <c r="J23" s="10"/>
      <c r="K23" s="10" t="s">
        <v>986</v>
      </c>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row>
    <row r="24" spans="1:39" ht="13.65" customHeight="1" x14ac:dyDescent="0.25">
      <c r="A24" s="10"/>
      <c r="B24" s="10"/>
      <c r="C24" s="10"/>
      <c r="D24" s="10"/>
      <c r="E24" s="10"/>
      <c r="F24" s="10"/>
      <c r="G24" s="394" t="s">
        <v>69</v>
      </c>
      <c r="H24" s="394"/>
      <c r="I24" s="394"/>
      <c r="J24" s="10"/>
      <c r="K24" s="10" t="s">
        <v>987</v>
      </c>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row>
    <row r="25" spans="1:39" ht="13.65" customHeight="1" x14ac:dyDescent="0.25">
      <c r="A25" s="10"/>
      <c r="B25" s="10"/>
      <c r="C25" s="10"/>
      <c r="D25" s="10"/>
      <c r="E25" s="10"/>
      <c r="F25" s="10"/>
      <c r="G25" s="395"/>
      <c r="H25" s="395"/>
      <c r="I25" s="395"/>
      <c r="J25" s="10"/>
      <c r="K25" s="10" t="s">
        <v>609</v>
      </c>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row>
    <row r="26" spans="1:39" ht="13.65" customHeight="1" x14ac:dyDescent="0.25">
      <c r="A26" s="10"/>
      <c r="B26" s="10"/>
      <c r="C26" s="10"/>
      <c r="D26" s="10"/>
      <c r="E26" s="10"/>
      <c r="F26" s="10"/>
      <c r="G26" s="401"/>
      <c r="H26" s="401"/>
      <c r="I26" s="401"/>
      <c r="J26" s="10"/>
      <c r="K26" s="10" t="s">
        <v>988</v>
      </c>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row>
    <row r="27" spans="1:39" ht="13.65" customHeight="1" x14ac:dyDescent="0.25">
      <c r="A27" s="10"/>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row>
    <row r="28" spans="1:39" ht="13.65" customHeight="1" x14ac:dyDescent="0.25">
      <c r="A28" s="10"/>
      <c r="B28" s="10" t="s">
        <v>19</v>
      </c>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row>
    <row r="29" spans="1:39" ht="13.65" customHeight="1" x14ac:dyDescent="0.25">
      <c r="A29" s="10"/>
      <c r="B29" s="10" t="s">
        <v>20</v>
      </c>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row>
    <row r="30" spans="1:39" ht="13.65" customHeight="1" x14ac:dyDescent="0.25">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row>
    <row r="31" spans="1:39" ht="13.65" customHeight="1" x14ac:dyDescent="0.25">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row>
    <row r="32" spans="1:39" ht="13.65" customHeight="1" x14ac:dyDescent="0.25">
      <c r="A32" s="10"/>
      <c r="B32" s="10" t="s">
        <v>17</v>
      </c>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row>
    <row r="33" spans="1:39" ht="13.65" customHeight="1" x14ac:dyDescent="0.25">
      <c r="A33" s="10"/>
      <c r="B33" s="10" t="s">
        <v>610</v>
      </c>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row>
    <row r="34" spans="1:39" ht="13.65" customHeight="1" x14ac:dyDescent="0.25">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row>
    <row r="35" spans="1:39" ht="13.65" customHeight="1" x14ac:dyDescent="0.25">
      <c r="A35" s="10"/>
      <c r="B35" s="10" t="s">
        <v>983</v>
      </c>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row>
    <row r="36" spans="1:39" ht="13.65" customHeight="1" x14ac:dyDescent="0.25">
      <c r="A36" s="10"/>
      <c r="B36" s="10" t="s">
        <v>982</v>
      </c>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row>
    <row r="37" spans="1:39" ht="13.65" customHeight="1" x14ac:dyDescent="0.25">
      <c r="A37" s="10"/>
      <c r="B37" s="11"/>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row>
    <row r="38" spans="1:39" ht="13.65" customHeight="1" x14ac:dyDescent="0.25">
      <c r="A38" s="10"/>
      <c r="B38" s="11"/>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row>
    <row r="39" spans="1:39" ht="13.65" customHeight="1" x14ac:dyDescent="0.25">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row>
    <row r="40" spans="1:39" ht="13.65" customHeight="1" x14ac:dyDescent="0.25">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row>
    <row r="41" spans="1:39" ht="13.65" customHeight="1" x14ac:dyDescent="0.25">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row>
    <row r="42" spans="1:39" ht="13.65" customHeight="1" x14ac:dyDescent="0.25">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row>
    <row r="43" spans="1:39" ht="13.65" customHeight="1" x14ac:dyDescent="0.25">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row>
    <row r="44" spans="1:39" ht="13.65" customHeight="1" x14ac:dyDescent="0.25">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row>
    <row r="45" spans="1:39" ht="13.65" customHeight="1" x14ac:dyDescent="0.25">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row>
    <row r="46" spans="1:39" ht="13.65" customHeight="1" x14ac:dyDescent="0.25">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row>
    <row r="47" spans="1:39" ht="13.65" customHeight="1" x14ac:dyDescent="0.25">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row>
    <row r="48" spans="1:39" ht="13.65" customHeight="1" x14ac:dyDescent="0.25">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row>
    <row r="49" spans="1:39" ht="13.65" customHeight="1" x14ac:dyDescent="0.25">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row>
    <row r="50" spans="1:39" ht="13.65" customHeight="1" x14ac:dyDescent="0.25">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row>
    <row r="51" spans="1:39" ht="13.65" customHeight="1" x14ac:dyDescent="0.25">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row>
    <row r="52" spans="1:39" ht="13.65" customHeight="1" x14ac:dyDescent="0.25">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row>
    <row r="53" spans="1:39" ht="13.65" customHeight="1" x14ac:dyDescent="0.25">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row>
    <row r="54" spans="1:39" ht="13.65" customHeight="1" x14ac:dyDescent="0.25">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row>
    <row r="55" spans="1:39" ht="13.65" customHeight="1" x14ac:dyDescent="0.25">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row>
    <row r="56" spans="1:39" ht="13.65" customHeight="1" x14ac:dyDescent="0.25">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row>
    <row r="57" spans="1:39" ht="13.65" customHeight="1" x14ac:dyDescent="0.25">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row>
    <row r="58" spans="1:39" ht="13.65" customHeight="1" x14ac:dyDescent="0.25">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row>
    <row r="59" spans="1:39" ht="13.65" customHeight="1" x14ac:dyDescent="0.25">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row>
    <row r="60" spans="1:39" ht="13.65" customHeight="1" x14ac:dyDescent="0.25">
      <c r="A60" s="396" t="s">
        <v>839</v>
      </c>
      <c r="B60" s="396"/>
      <c r="C60" s="396"/>
      <c r="D60" s="396"/>
      <c r="E60" s="396"/>
      <c r="F60" s="396"/>
      <c r="G60" s="396"/>
      <c r="H60" s="396"/>
      <c r="I60" s="396"/>
      <c r="J60" s="396"/>
      <c r="K60" s="396"/>
      <c r="L60" s="396"/>
      <c r="M60" s="396"/>
      <c r="N60" s="396"/>
      <c r="O60" s="396"/>
      <c r="P60" s="396"/>
      <c r="Q60" s="396"/>
      <c r="R60" s="396"/>
      <c r="S60" s="396"/>
      <c r="T60" s="396"/>
      <c r="U60" s="396"/>
      <c r="V60" s="396"/>
      <c r="W60" s="396"/>
      <c r="X60" s="396"/>
      <c r="Y60" s="396"/>
      <c r="Z60" s="396"/>
      <c r="AA60" s="396"/>
      <c r="AB60" s="396"/>
      <c r="AC60" s="396"/>
      <c r="AD60" s="396"/>
      <c r="AE60" s="396"/>
      <c r="AF60" s="396"/>
      <c r="AG60" s="396"/>
      <c r="AH60" s="396"/>
      <c r="AI60" s="396"/>
      <c r="AJ60" s="396"/>
      <c r="AK60" s="396"/>
      <c r="AL60" s="396"/>
      <c r="AM60" s="396"/>
    </row>
  </sheetData>
  <mergeCells count="11">
    <mergeCell ref="G24:I24"/>
    <mergeCell ref="G25:I25"/>
    <mergeCell ref="A60:AM60"/>
    <mergeCell ref="B1:AL1"/>
    <mergeCell ref="G18:I18"/>
    <mergeCell ref="G19:I19"/>
    <mergeCell ref="G20:I20"/>
    <mergeCell ref="G21:I21"/>
    <mergeCell ref="G22:I22"/>
    <mergeCell ref="G23:I23"/>
    <mergeCell ref="G26:I26"/>
  </mergeCells>
  <printOptions horizontalCentered="1" verticalCentered="1"/>
  <pageMargins left="0.98425196850393704" right="0.39370078740157483" top="0.51181102362204722" bottom="0.39370078740157483" header="0.31496062992125984" footer="0.31496062992125984"/>
  <pageSetup paperSize="9" scale="90" fitToHeight="0"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tabColor rgb="FF00B050"/>
  </sheetPr>
  <dimension ref="A1:AT53"/>
  <sheetViews>
    <sheetView showGridLines="0" showWhiteSpace="0" topLeftCell="A22" zoomScale="90" zoomScaleNormal="90" zoomScaleSheetLayoutView="100" zoomScalePageLayoutView="90" workbookViewId="0">
      <selection activeCell="X36" sqref="X36"/>
    </sheetView>
  </sheetViews>
  <sheetFormatPr defaultRowHeight="12.5" x14ac:dyDescent="0.25"/>
  <cols>
    <col min="1" max="2" width="2.6328125" customWidth="1"/>
    <col min="3" max="38" width="2.453125" customWidth="1"/>
    <col min="39" max="40" width="2.6328125" customWidth="1"/>
    <col min="41" max="41" width="0" hidden="1" customWidth="1"/>
    <col min="42" max="42" width="15.6328125" hidden="1" customWidth="1"/>
    <col min="43" max="47" width="0" hidden="1" customWidth="1"/>
  </cols>
  <sheetData>
    <row r="1" spans="1:39" ht="129.9" customHeight="1" thickBot="1" x14ac:dyDescent="0.3">
      <c r="A1" s="428" t="s">
        <v>47</v>
      </c>
      <c r="B1" s="429"/>
      <c r="C1" s="429"/>
      <c r="D1" s="429"/>
      <c r="E1" s="429"/>
      <c r="F1" s="429"/>
      <c r="G1" s="429"/>
      <c r="H1" s="429"/>
      <c r="I1" s="429"/>
      <c r="J1" s="429"/>
      <c r="K1" s="430"/>
      <c r="L1" s="431" t="s">
        <v>946</v>
      </c>
      <c r="M1" s="432"/>
      <c r="N1" s="432"/>
      <c r="O1" s="432"/>
      <c r="P1" s="432"/>
      <c r="Q1" s="432"/>
      <c r="R1" s="432"/>
      <c r="S1" s="432"/>
      <c r="T1" s="432"/>
      <c r="U1" s="432"/>
      <c r="V1" s="432"/>
      <c r="W1" s="432"/>
      <c r="X1" s="432"/>
      <c r="Y1" s="432"/>
      <c r="Z1" s="432"/>
      <c r="AA1" s="432"/>
      <c r="AB1" s="433"/>
      <c r="AC1" s="428" t="s">
        <v>48</v>
      </c>
      <c r="AD1" s="429"/>
      <c r="AE1" s="429"/>
      <c r="AF1" s="429"/>
      <c r="AG1" s="429"/>
      <c r="AH1" s="429"/>
      <c r="AI1" s="429"/>
      <c r="AJ1" s="429"/>
      <c r="AK1" s="429"/>
      <c r="AL1" s="429"/>
      <c r="AM1" s="430"/>
    </row>
    <row r="2" spans="1:39" ht="13.65" customHeight="1" x14ac:dyDescent="0.25">
      <c r="A2" s="4"/>
      <c r="B2" s="10"/>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5"/>
    </row>
    <row r="3" spans="1:39" ht="13.65" customHeight="1" x14ac:dyDescent="0.25">
      <c r="A3" s="4"/>
      <c r="B3" s="10"/>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5"/>
    </row>
    <row r="4" spans="1:39" ht="13.65" customHeight="1" x14ac:dyDescent="0.25">
      <c r="A4" s="4"/>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5"/>
    </row>
    <row r="5" spans="1:39" ht="13.65" customHeight="1" x14ac:dyDescent="0.25">
      <c r="A5" s="4"/>
      <c r="B5" s="10"/>
      <c r="C5" s="2"/>
      <c r="D5" s="2"/>
      <c r="E5" s="2"/>
      <c r="F5" s="2"/>
      <c r="G5" s="2"/>
      <c r="H5" s="2"/>
      <c r="I5" s="2"/>
      <c r="J5" s="2"/>
      <c r="K5" s="7"/>
      <c r="L5" s="7"/>
      <c r="M5" s="7"/>
      <c r="N5" s="7"/>
      <c r="O5" s="7"/>
      <c r="P5" s="7"/>
      <c r="Q5" s="7"/>
      <c r="R5" s="7"/>
      <c r="S5" s="7"/>
      <c r="T5" s="7"/>
      <c r="U5" s="7"/>
      <c r="V5" s="7"/>
      <c r="W5" s="7"/>
      <c r="X5" s="7"/>
      <c r="Y5" s="7"/>
      <c r="Z5" s="7"/>
      <c r="AA5" s="7"/>
      <c r="AB5" s="7"/>
      <c r="AC5" s="7"/>
      <c r="AD5" s="7"/>
      <c r="AE5" s="7"/>
      <c r="AF5" s="7"/>
      <c r="AG5" s="7"/>
      <c r="AH5" s="10"/>
      <c r="AI5" s="10"/>
      <c r="AJ5" s="10"/>
      <c r="AK5" s="10"/>
      <c r="AL5" s="10"/>
      <c r="AM5" s="5"/>
    </row>
    <row r="6" spans="1:39" ht="13.65" customHeight="1" x14ac:dyDescent="0.25">
      <c r="A6" s="4"/>
      <c r="B6" s="10"/>
      <c r="C6" s="195" t="s">
        <v>1</v>
      </c>
      <c r="D6" s="195"/>
      <c r="E6" s="195"/>
      <c r="F6" s="195"/>
      <c r="G6" s="195"/>
      <c r="H6" s="195"/>
      <c r="I6" s="195"/>
      <c r="J6" s="195"/>
      <c r="K6" s="195"/>
      <c r="L6" s="195"/>
      <c r="M6" s="195"/>
      <c r="N6" s="195"/>
      <c r="O6" s="195"/>
      <c r="P6" s="195"/>
      <c r="Q6" s="195"/>
      <c r="R6" s="198"/>
      <c r="S6" s="402" t="s">
        <v>953</v>
      </c>
      <c r="T6" s="402"/>
      <c r="U6" s="402"/>
      <c r="V6" s="402"/>
      <c r="W6" s="402"/>
      <c r="X6" s="402"/>
      <c r="Y6" s="402"/>
      <c r="Z6" s="402"/>
      <c r="AA6" s="402"/>
      <c r="AB6" s="402"/>
      <c r="AC6" s="402"/>
      <c r="AD6" s="402"/>
      <c r="AE6" s="402"/>
      <c r="AF6" s="402"/>
      <c r="AG6" s="402"/>
      <c r="AH6" s="402"/>
      <c r="AI6" s="402"/>
      <c r="AJ6" s="10"/>
      <c r="AK6" s="10"/>
      <c r="AL6" s="10"/>
      <c r="AM6" s="5"/>
    </row>
    <row r="7" spans="1:39" ht="13.65" customHeight="1" x14ac:dyDescent="0.25">
      <c r="A7" s="4"/>
      <c r="B7" s="10"/>
      <c r="C7" s="195"/>
      <c r="D7" s="195"/>
      <c r="E7" s="195"/>
      <c r="F7" s="195"/>
      <c r="G7" s="195"/>
      <c r="H7" s="195"/>
      <c r="I7" s="195"/>
      <c r="J7" s="195"/>
      <c r="K7" s="195"/>
      <c r="L7" s="195"/>
      <c r="M7" s="195"/>
      <c r="N7" s="195"/>
      <c r="O7" s="195"/>
      <c r="P7" s="195"/>
      <c r="Q7" s="195"/>
      <c r="R7" s="197"/>
      <c r="S7" s="403"/>
      <c r="T7" s="403"/>
      <c r="U7" s="403"/>
      <c r="V7" s="403"/>
      <c r="W7" s="403"/>
      <c r="X7" s="403"/>
      <c r="Y7" s="403"/>
      <c r="Z7" s="403"/>
      <c r="AA7" s="403"/>
      <c r="AB7" s="403"/>
      <c r="AC7" s="403"/>
      <c r="AD7" s="403"/>
      <c r="AE7" s="403"/>
      <c r="AF7" s="403"/>
      <c r="AG7" s="403"/>
      <c r="AH7" s="403"/>
      <c r="AI7" s="403"/>
      <c r="AJ7" s="10"/>
      <c r="AK7" s="10"/>
      <c r="AL7" s="10"/>
      <c r="AM7" s="5"/>
    </row>
    <row r="8" spans="1:39" ht="13.65" customHeight="1" x14ac:dyDescent="0.25">
      <c r="A8" s="4"/>
      <c r="B8" s="10"/>
      <c r="C8" s="195" t="s">
        <v>3</v>
      </c>
      <c r="D8" s="195"/>
      <c r="E8" s="195"/>
      <c r="F8" s="195"/>
      <c r="G8" s="195"/>
      <c r="H8" s="195"/>
      <c r="I8" s="195"/>
      <c r="J8" s="195"/>
      <c r="K8" s="195"/>
      <c r="L8" s="195"/>
      <c r="M8" s="195"/>
      <c r="N8" s="195"/>
      <c r="O8" s="195"/>
      <c r="P8" s="195"/>
      <c r="Q8" s="195"/>
      <c r="R8" s="198"/>
      <c r="S8" s="402" t="s">
        <v>954</v>
      </c>
      <c r="T8" s="402"/>
      <c r="U8" s="402"/>
      <c r="V8" s="402"/>
      <c r="W8" s="402"/>
      <c r="X8" s="402"/>
      <c r="Y8" s="402"/>
      <c r="Z8" s="402"/>
      <c r="AA8" s="402"/>
      <c r="AB8" s="402"/>
      <c r="AC8" s="402"/>
      <c r="AD8" s="402"/>
      <c r="AE8" s="402"/>
      <c r="AF8" s="402"/>
      <c r="AG8" s="402"/>
      <c r="AH8" s="402"/>
      <c r="AI8" s="402"/>
      <c r="AJ8" s="10"/>
      <c r="AK8" s="10"/>
      <c r="AL8" s="10"/>
      <c r="AM8" s="5"/>
    </row>
    <row r="9" spans="1:39" ht="13.65" customHeight="1" x14ac:dyDescent="0.25">
      <c r="A9" s="4"/>
      <c r="B9" s="10"/>
      <c r="C9" s="195"/>
      <c r="D9" s="195"/>
      <c r="E9" s="195"/>
      <c r="F9" s="195"/>
      <c r="G9" s="195"/>
      <c r="H9" s="195"/>
      <c r="I9" s="195"/>
      <c r="J9" s="195"/>
      <c r="K9" s="195"/>
      <c r="L9" s="195"/>
      <c r="M9" s="195"/>
      <c r="N9" s="195"/>
      <c r="O9" s="195"/>
      <c r="P9" s="195"/>
      <c r="Q9" s="195"/>
      <c r="R9" s="197"/>
      <c r="S9" s="403"/>
      <c r="T9" s="403"/>
      <c r="U9" s="403"/>
      <c r="V9" s="403"/>
      <c r="W9" s="403"/>
      <c r="X9" s="403"/>
      <c r="Y9" s="403"/>
      <c r="Z9" s="403"/>
      <c r="AA9" s="403"/>
      <c r="AB9" s="403"/>
      <c r="AC9" s="403"/>
      <c r="AD9" s="403"/>
      <c r="AE9" s="403"/>
      <c r="AF9" s="403"/>
      <c r="AG9" s="403"/>
      <c r="AH9" s="403"/>
      <c r="AI9" s="403"/>
      <c r="AJ9" s="10"/>
      <c r="AK9" s="10"/>
      <c r="AL9" s="10"/>
      <c r="AM9" s="5"/>
    </row>
    <row r="10" spans="1:39" ht="13.65" customHeight="1" x14ac:dyDescent="0.25">
      <c r="A10" s="4"/>
      <c r="B10" s="6"/>
      <c r="C10" s="195" t="s">
        <v>4</v>
      </c>
      <c r="D10" s="195"/>
      <c r="E10" s="195"/>
      <c r="F10" s="195"/>
      <c r="G10" s="195"/>
      <c r="H10" s="195"/>
      <c r="I10" s="195"/>
      <c r="J10" s="195"/>
      <c r="K10" s="195"/>
      <c r="L10" s="195"/>
      <c r="M10" s="195"/>
      <c r="N10" s="195"/>
      <c r="O10" s="195"/>
      <c r="P10" s="195"/>
      <c r="Q10" s="195"/>
      <c r="R10" s="198"/>
      <c r="S10" s="402" t="s">
        <v>955</v>
      </c>
      <c r="T10" s="402"/>
      <c r="U10" s="402"/>
      <c r="V10" s="402"/>
      <c r="W10" s="402"/>
      <c r="X10" s="402"/>
      <c r="Y10" s="402"/>
      <c r="Z10" s="402"/>
      <c r="AA10" s="402"/>
      <c r="AB10" s="402"/>
      <c r="AC10" s="402"/>
      <c r="AD10" s="402"/>
      <c r="AE10" s="402"/>
      <c r="AF10" s="402"/>
      <c r="AG10" s="402"/>
      <c r="AH10" s="402"/>
      <c r="AI10" s="402"/>
      <c r="AJ10" s="6"/>
      <c r="AK10" s="6"/>
      <c r="AL10" s="6"/>
      <c r="AM10" s="5"/>
    </row>
    <row r="11" spans="1:39" ht="13.65" customHeight="1" x14ac:dyDescent="0.25">
      <c r="A11" s="4"/>
      <c r="B11" s="10"/>
      <c r="C11" s="195"/>
      <c r="D11" s="195"/>
      <c r="E11" s="195"/>
      <c r="F11" s="195"/>
      <c r="G11" s="195"/>
      <c r="H11" s="195"/>
      <c r="I11" s="195"/>
      <c r="J11" s="195"/>
      <c r="K11" s="195"/>
      <c r="L11" s="195"/>
      <c r="M11" s="195"/>
      <c r="N11" s="195"/>
      <c r="O11" s="195"/>
      <c r="P11" s="195"/>
      <c r="Q11" s="195"/>
      <c r="R11" s="199"/>
      <c r="S11" s="403"/>
      <c r="T11" s="403"/>
      <c r="U11" s="403"/>
      <c r="V11" s="403"/>
      <c r="W11" s="403"/>
      <c r="X11" s="403"/>
      <c r="Y11" s="403"/>
      <c r="Z11" s="403"/>
      <c r="AA11" s="403"/>
      <c r="AB11" s="403"/>
      <c r="AC11" s="403"/>
      <c r="AD11" s="403"/>
      <c r="AE11" s="403"/>
      <c r="AF11" s="403"/>
      <c r="AG11" s="403"/>
      <c r="AH11" s="403"/>
      <c r="AI11" s="403"/>
      <c r="AJ11" s="9"/>
      <c r="AK11" s="9"/>
      <c r="AL11" s="9"/>
      <c r="AM11" s="5"/>
    </row>
    <row r="12" spans="1:39" ht="13.65" customHeight="1" x14ac:dyDescent="0.25">
      <c r="A12" s="4"/>
      <c r="B12" s="10"/>
      <c r="C12" s="195" t="s">
        <v>2</v>
      </c>
      <c r="D12" s="195"/>
      <c r="E12" s="195"/>
      <c r="F12" s="195"/>
      <c r="G12" s="195"/>
      <c r="H12" s="195"/>
      <c r="I12" s="195"/>
      <c r="J12" s="195"/>
      <c r="K12" s="195"/>
      <c r="L12" s="195"/>
      <c r="M12" s="195"/>
      <c r="N12" s="195"/>
      <c r="O12" s="195"/>
      <c r="P12" s="195"/>
      <c r="Q12" s="195"/>
      <c r="R12" s="198"/>
      <c r="S12" s="402" t="s">
        <v>956</v>
      </c>
      <c r="T12" s="402"/>
      <c r="U12" s="402"/>
      <c r="V12" s="402"/>
      <c r="W12" s="402"/>
      <c r="X12" s="402"/>
      <c r="Y12" s="402"/>
      <c r="Z12" s="402"/>
      <c r="AA12" s="402"/>
      <c r="AB12" s="402"/>
      <c r="AC12" s="402"/>
      <c r="AD12" s="402"/>
      <c r="AE12" s="402"/>
      <c r="AF12" s="402"/>
      <c r="AG12" s="402"/>
      <c r="AH12" s="402"/>
      <c r="AI12" s="402"/>
      <c r="AJ12" s="10"/>
      <c r="AK12" s="10"/>
      <c r="AL12" s="10"/>
      <c r="AM12" s="5"/>
    </row>
    <row r="13" spans="1:39" ht="13.65" customHeight="1" x14ac:dyDescent="0.25">
      <c r="A13" s="4"/>
      <c r="B13" s="10"/>
      <c r="C13" s="195"/>
      <c r="D13" s="195"/>
      <c r="E13" s="195"/>
      <c r="F13" s="195"/>
      <c r="G13" s="195"/>
      <c r="H13" s="195"/>
      <c r="I13" s="195"/>
      <c r="J13" s="195"/>
      <c r="K13" s="195"/>
      <c r="L13" s="195"/>
      <c r="M13" s="195"/>
      <c r="N13" s="195"/>
      <c r="O13" s="195"/>
      <c r="P13" s="195"/>
      <c r="Q13" s="195"/>
      <c r="R13" s="197"/>
      <c r="S13" s="403"/>
      <c r="T13" s="403"/>
      <c r="U13" s="403"/>
      <c r="V13" s="403"/>
      <c r="W13" s="403"/>
      <c r="X13" s="403"/>
      <c r="Y13" s="403"/>
      <c r="Z13" s="403"/>
      <c r="AA13" s="403"/>
      <c r="AB13" s="403"/>
      <c r="AC13" s="403"/>
      <c r="AD13" s="403"/>
      <c r="AE13" s="403"/>
      <c r="AF13" s="403"/>
      <c r="AG13" s="403"/>
      <c r="AH13" s="403"/>
      <c r="AI13" s="403"/>
      <c r="AJ13" s="10"/>
      <c r="AK13" s="10"/>
      <c r="AL13" s="10"/>
      <c r="AM13" s="5"/>
    </row>
    <row r="14" spans="1:39" ht="13.65" customHeight="1" x14ac:dyDescent="0.25">
      <c r="A14" s="4"/>
      <c r="B14" s="10"/>
      <c r="C14" s="195" t="s">
        <v>607</v>
      </c>
      <c r="D14" s="195"/>
      <c r="E14" s="195"/>
      <c r="F14" s="195"/>
      <c r="G14" s="195"/>
      <c r="H14" s="195"/>
      <c r="I14" s="195"/>
      <c r="J14" s="195"/>
      <c r="K14" s="195"/>
      <c r="L14" s="195"/>
      <c r="M14" s="195"/>
      <c r="N14" s="195"/>
      <c r="O14" s="195"/>
      <c r="P14" s="195"/>
      <c r="Q14" s="195"/>
      <c r="R14" s="198"/>
      <c r="S14" s="402" t="s">
        <v>957</v>
      </c>
      <c r="T14" s="402"/>
      <c r="U14" s="402"/>
      <c r="V14" s="402"/>
      <c r="W14" s="402"/>
      <c r="X14" s="402"/>
      <c r="Y14" s="402"/>
      <c r="Z14" s="402"/>
      <c r="AA14" s="402"/>
      <c r="AB14" s="402"/>
      <c r="AC14" s="402"/>
      <c r="AD14" s="402"/>
      <c r="AE14" s="402"/>
      <c r="AF14" s="402"/>
      <c r="AG14" s="402"/>
      <c r="AH14" s="402"/>
      <c r="AI14" s="402"/>
      <c r="AJ14" s="10"/>
      <c r="AK14" s="10"/>
      <c r="AL14" s="10"/>
      <c r="AM14" s="5"/>
    </row>
    <row r="15" spans="1:39" ht="13.65" customHeight="1" x14ac:dyDescent="0.3">
      <c r="A15" s="4"/>
      <c r="B15" s="10"/>
      <c r="C15" s="195"/>
      <c r="D15" s="195"/>
      <c r="E15" s="195"/>
      <c r="F15" s="195"/>
      <c r="G15" s="195"/>
      <c r="H15" s="195"/>
      <c r="I15" s="195"/>
      <c r="J15" s="195"/>
      <c r="K15" s="195"/>
      <c r="L15" s="195"/>
      <c r="M15" s="195"/>
      <c r="N15" s="195"/>
      <c r="O15" s="195"/>
      <c r="P15" s="195"/>
      <c r="Q15" s="195"/>
      <c r="R15" s="196"/>
      <c r="S15" s="403"/>
      <c r="T15" s="403"/>
      <c r="U15" s="403"/>
      <c r="V15" s="403"/>
      <c r="W15" s="403"/>
      <c r="X15" s="403"/>
      <c r="Y15" s="403"/>
      <c r="Z15" s="403"/>
      <c r="AA15" s="403"/>
      <c r="AB15" s="403"/>
      <c r="AC15" s="403"/>
      <c r="AD15" s="403"/>
      <c r="AE15" s="403"/>
      <c r="AF15" s="403"/>
      <c r="AG15" s="403"/>
      <c r="AH15" s="403"/>
      <c r="AI15" s="403"/>
      <c r="AJ15" s="10"/>
      <c r="AK15" s="10"/>
      <c r="AL15" s="10"/>
      <c r="AM15" s="5"/>
    </row>
    <row r="16" spans="1:39" ht="13.65" customHeight="1" x14ac:dyDescent="0.25">
      <c r="A16" s="4"/>
      <c r="B16" s="10"/>
      <c r="C16" s="195" t="s">
        <v>456</v>
      </c>
      <c r="D16" s="195"/>
      <c r="E16" s="195"/>
      <c r="F16" s="195"/>
      <c r="G16" s="195"/>
      <c r="H16" s="195"/>
      <c r="I16" s="195"/>
      <c r="J16" s="195"/>
      <c r="K16" s="195"/>
      <c r="L16" s="195"/>
      <c r="M16" s="195"/>
      <c r="N16" s="195"/>
      <c r="O16" s="195"/>
      <c r="P16" s="195"/>
      <c r="Q16" s="195"/>
      <c r="R16" s="198"/>
      <c r="S16" s="402" t="s">
        <v>958</v>
      </c>
      <c r="T16" s="402"/>
      <c r="U16" s="402"/>
      <c r="V16" s="402"/>
      <c r="W16" s="402"/>
      <c r="X16" s="402"/>
      <c r="Y16" s="402"/>
      <c r="Z16" s="402"/>
      <c r="AA16" s="402"/>
      <c r="AB16" s="402"/>
      <c r="AC16" s="402"/>
      <c r="AD16" s="402"/>
      <c r="AE16" s="402"/>
      <c r="AF16" s="402"/>
      <c r="AG16" s="402"/>
      <c r="AH16" s="402"/>
      <c r="AI16" s="402"/>
      <c r="AJ16" s="10"/>
      <c r="AK16" s="10"/>
      <c r="AL16" s="10"/>
      <c r="AM16" s="5"/>
    </row>
    <row r="17" spans="1:46" ht="13.65" customHeight="1" x14ac:dyDescent="0.25">
      <c r="A17" s="4"/>
      <c r="B17" s="10"/>
      <c r="C17" s="195"/>
      <c r="D17" s="195"/>
      <c r="E17" s="195"/>
      <c r="F17" s="195"/>
      <c r="G17" s="195"/>
      <c r="H17" s="195"/>
      <c r="I17" s="195"/>
      <c r="J17" s="195"/>
      <c r="K17" s="195"/>
      <c r="L17" s="195"/>
      <c r="M17" s="195"/>
      <c r="N17" s="195"/>
      <c r="O17" s="195"/>
      <c r="P17" s="195"/>
      <c r="Q17" s="195"/>
      <c r="R17" s="197"/>
      <c r="S17" s="9"/>
      <c r="T17" s="9"/>
      <c r="U17" s="10"/>
      <c r="V17" s="10"/>
      <c r="W17" s="10"/>
      <c r="X17" s="10"/>
      <c r="Y17" s="10"/>
      <c r="Z17" s="10"/>
      <c r="AA17" s="10"/>
      <c r="AB17" s="10"/>
      <c r="AC17" s="10"/>
      <c r="AD17" s="10"/>
      <c r="AE17" s="10"/>
      <c r="AF17" s="10"/>
      <c r="AG17" s="10"/>
      <c r="AH17" s="10"/>
      <c r="AI17" s="10"/>
      <c r="AJ17" s="10"/>
      <c r="AK17" s="10"/>
      <c r="AL17" s="10"/>
      <c r="AM17" s="5"/>
    </row>
    <row r="18" spans="1:46" ht="13.65" customHeight="1" x14ac:dyDescent="0.25">
      <c r="A18" s="4"/>
      <c r="B18" s="10"/>
      <c r="C18" s="195" t="s">
        <v>606</v>
      </c>
      <c r="D18" s="195"/>
      <c r="E18" s="195"/>
      <c r="F18" s="195"/>
      <c r="G18" s="195"/>
      <c r="H18" s="195"/>
      <c r="I18" s="195"/>
      <c r="J18" s="195"/>
      <c r="K18" s="195"/>
      <c r="L18" s="195"/>
      <c r="M18" s="195"/>
      <c r="N18" s="195"/>
      <c r="O18" s="195"/>
      <c r="P18" s="195"/>
      <c r="Q18" s="195"/>
      <c r="R18" s="198"/>
      <c r="S18" s="402" t="s">
        <v>961</v>
      </c>
      <c r="T18" s="402"/>
      <c r="U18" s="402"/>
      <c r="V18" s="402"/>
      <c r="W18" s="402"/>
      <c r="X18" s="402"/>
      <c r="Y18" s="402"/>
      <c r="Z18" s="402"/>
      <c r="AA18" s="402"/>
      <c r="AB18" s="402"/>
      <c r="AC18" s="402"/>
      <c r="AD18" s="402"/>
      <c r="AE18" s="402"/>
      <c r="AF18" s="402"/>
      <c r="AG18" s="402"/>
      <c r="AH18" s="402"/>
      <c r="AI18" s="402"/>
      <c r="AJ18" s="10"/>
      <c r="AK18" s="10"/>
      <c r="AL18" s="10"/>
      <c r="AM18" s="5"/>
      <c r="AP18" s="193" t="s">
        <v>908</v>
      </c>
      <c r="AQ18" s="194" t="s">
        <v>602</v>
      </c>
      <c r="AR18" s="194" t="s">
        <v>603</v>
      </c>
      <c r="AS18" s="194" t="s">
        <v>604</v>
      </c>
      <c r="AT18" s="194" t="s">
        <v>605</v>
      </c>
    </row>
    <row r="19" spans="1:46" ht="13.65" customHeight="1" x14ac:dyDescent="0.25">
      <c r="A19" s="4"/>
      <c r="B19" s="10"/>
      <c r="C19" s="195"/>
      <c r="D19" s="195"/>
      <c r="E19" s="195"/>
      <c r="F19" s="195"/>
      <c r="G19" s="195"/>
      <c r="H19" s="195"/>
      <c r="I19" s="195"/>
      <c r="J19" s="195"/>
      <c r="K19" s="195"/>
      <c r="L19" s="195"/>
      <c r="M19" s="195"/>
      <c r="N19" s="195"/>
      <c r="O19" s="195"/>
      <c r="P19" s="195"/>
      <c r="Q19" s="195"/>
      <c r="R19" s="197"/>
      <c r="S19" s="10"/>
      <c r="T19" s="10"/>
      <c r="U19" s="10"/>
      <c r="V19" s="10"/>
      <c r="W19" s="10"/>
      <c r="X19" s="10"/>
      <c r="Y19" s="10"/>
      <c r="Z19" s="10"/>
      <c r="AA19" s="10"/>
      <c r="AB19" s="10"/>
      <c r="AC19" s="10"/>
      <c r="AD19" s="10"/>
      <c r="AE19" s="10"/>
      <c r="AF19" s="10"/>
      <c r="AG19" s="10"/>
      <c r="AH19" s="10"/>
      <c r="AI19" s="10"/>
      <c r="AJ19" s="10"/>
      <c r="AK19" s="10"/>
      <c r="AL19" s="10"/>
      <c r="AM19" s="5"/>
    </row>
    <row r="20" spans="1:46" ht="13.65" customHeight="1" x14ac:dyDescent="0.25">
      <c r="A20" s="4"/>
      <c r="B20" s="10"/>
      <c r="C20" s="195" t="s">
        <v>12</v>
      </c>
      <c r="D20" s="195"/>
      <c r="E20" s="195"/>
      <c r="F20" s="195"/>
      <c r="G20" s="195"/>
      <c r="H20" s="195"/>
      <c r="I20" s="195"/>
      <c r="J20" s="195"/>
      <c r="K20" s="195"/>
      <c r="L20" s="195"/>
      <c r="M20" s="195"/>
      <c r="N20" s="195"/>
      <c r="O20" s="195"/>
      <c r="P20" s="195"/>
      <c r="Q20" s="195"/>
      <c r="R20" s="198"/>
      <c r="S20" s="402" t="s">
        <v>959</v>
      </c>
      <c r="T20" s="402"/>
      <c r="U20" s="402"/>
      <c r="V20" s="402"/>
      <c r="W20" s="402"/>
      <c r="X20" s="402"/>
      <c r="Y20" s="402"/>
      <c r="Z20" s="402"/>
      <c r="AA20" s="402"/>
      <c r="AB20" s="402"/>
      <c r="AC20" s="402"/>
      <c r="AD20" s="402"/>
      <c r="AE20" s="402"/>
      <c r="AF20" s="402"/>
      <c r="AG20" s="402"/>
      <c r="AH20" s="402"/>
      <c r="AI20" s="402"/>
      <c r="AJ20" s="10"/>
      <c r="AK20" s="10"/>
      <c r="AL20" s="10"/>
      <c r="AM20" s="5"/>
    </row>
    <row r="21" spans="1:46" ht="13.65" customHeight="1" x14ac:dyDescent="0.25">
      <c r="A21" s="4"/>
      <c r="B21" s="10"/>
      <c r="C21" s="195"/>
      <c r="D21" s="195"/>
      <c r="E21" s="195"/>
      <c r="F21" s="195"/>
      <c r="G21" s="195"/>
      <c r="H21" s="195"/>
      <c r="I21" s="195"/>
      <c r="J21" s="195"/>
      <c r="K21" s="195"/>
      <c r="L21" s="195"/>
      <c r="M21" s="195"/>
      <c r="N21" s="195"/>
      <c r="O21" s="195"/>
      <c r="P21" s="195"/>
      <c r="Q21" s="195"/>
      <c r="R21" s="197"/>
      <c r="S21" s="9"/>
      <c r="T21" s="9"/>
      <c r="U21" s="10"/>
      <c r="V21" s="10"/>
      <c r="W21" s="10"/>
      <c r="X21" s="10"/>
      <c r="Y21" s="10"/>
      <c r="Z21" s="10"/>
      <c r="AA21" s="10"/>
      <c r="AB21" s="10"/>
      <c r="AC21" s="10"/>
      <c r="AD21" s="10"/>
      <c r="AE21" s="10"/>
      <c r="AF21" s="10"/>
      <c r="AG21" s="10"/>
      <c r="AH21" s="10"/>
      <c r="AI21" s="10"/>
      <c r="AJ21" s="10"/>
      <c r="AK21" s="10"/>
      <c r="AL21" s="10"/>
      <c r="AM21" s="5"/>
      <c r="AN21" s="1"/>
    </row>
    <row r="22" spans="1:46" ht="13.65" customHeight="1" x14ac:dyDescent="0.25">
      <c r="A22" s="4"/>
      <c r="B22" s="10"/>
      <c r="C22" s="195" t="s">
        <v>49</v>
      </c>
      <c r="D22" s="195"/>
      <c r="E22" s="195"/>
      <c r="F22" s="195"/>
      <c r="G22" s="195"/>
      <c r="H22" s="195"/>
      <c r="I22" s="195"/>
      <c r="J22" s="195"/>
      <c r="K22" s="195"/>
      <c r="L22" s="195"/>
      <c r="M22" s="195"/>
      <c r="N22" s="195"/>
      <c r="O22" s="195"/>
      <c r="P22" s="195"/>
      <c r="Q22" s="195"/>
      <c r="R22" s="198"/>
      <c r="S22" s="402" t="s">
        <v>960</v>
      </c>
      <c r="T22" s="402"/>
      <c r="U22" s="402"/>
      <c r="V22" s="402"/>
      <c r="W22" s="402"/>
      <c r="X22" s="402"/>
      <c r="Y22" s="402"/>
      <c r="Z22" s="402"/>
      <c r="AA22" s="402"/>
      <c r="AB22" s="402"/>
      <c r="AC22" s="402"/>
      <c r="AD22" s="402"/>
      <c r="AE22" s="402"/>
      <c r="AF22" s="402"/>
      <c r="AG22" s="402"/>
      <c r="AH22" s="402"/>
      <c r="AI22" s="402"/>
      <c r="AJ22" s="10"/>
      <c r="AK22" s="10"/>
      <c r="AL22" s="10"/>
      <c r="AM22" s="5"/>
    </row>
    <row r="23" spans="1:46" ht="13.65" customHeight="1" x14ac:dyDescent="0.25">
      <c r="A23" s="4"/>
      <c r="B23" s="10"/>
      <c r="C23" s="27"/>
      <c r="D23" s="27"/>
      <c r="E23" s="27"/>
      <c r="F23" s="27"/>
      <c r="G23" s="27"/>
      <c r="H23" s="27"/>
      <c r="I23" s="27"/>
      <c r="J23" s="27"/>
      <c r="K23" s="27"/>
      <c r="L23" s="27"/>
      <c r="M23" s="27"/>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5"/>
    </row>
    <row r="24" spans="1:46" ht="13.65" customHeight="1" x14ac:dyDescent="0.25">
      <c r="A24" s="4"/>
      <c r="B24" s="10"/>
      <c r="C24" s="27"/>
      <c r="D24" s="27"/>
      <c r="E24" s="27"/>
      <c r="F24" s="27"/>
      <c r="G24" s="27"/>
      <c r="H24" s="27"/>
      <c r="I24" s="27"/>
      <c r="J24" s="27"/>
      <c r="K24" s="27"/>
      <c r="L24" s="27"/>
      <c r="M24" s="27"/>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5"/>
    </row>
    <row r="25" spans="1:46" ht="13.65" customHeight="1" x14ac:dyDescent="0.25">
      <c r="A25" s="4"/>
      <c r="B25" s="10"/>
      <c r="C25" s="27"/>
      <c r="D25" s="27"/>
      <c r="E25" s="27"/>
      <c r="F25" s="27"/>
      <c r="G25" s="27"/>
      <c r="H25" s="27"/>
      <c r="I25" s="27"/>
      <c r="J25" s="27"/>
      <c r="K25" s="27"/>
      <c r="L25" s="27"/>
      <c r="M25" s="27"/>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5"/>
    </row>
    <row r="26" spans="1:46" ht="13.65" customHeight="1" x14ac:dyDescent="0.25">
      <c r="A26" s="4"/>
      <c r="B26" s="10"/>
      <c r="C26" s="27"/>
      <c r="D26" s="27"/>
      <c r="E26" s="27"/>
      <c r="F26" s="27"/>
      <c r="G26" s="27"/>
      <c r="H26" s="27"/>
      <c r="I26" s="27"/>
      <c r="J26" s="27"/>
      <c r="K26" s="27"/>
      <c r="L26" s="27"/>
      <c r="M26" s="27"/>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5"/>
    </row>
    <row r="27" spans="1:46" ht="13.65" customHeight="1" x14ac:dyDescent="0.25">
      <c r="A27" s="4"/>
      <c r="B27" s="10"/>
      <c r="C27" s="27"/>
      <c r="D27" s="27"/>
      <c r="E27" s="27"/>
      <c r="F27" s="27"/>
      <c r="G27" s="27"/>
      <c r="H27" s="27"/>
      <c r="I27" s="27"/>
      <c r="J27" s="27"/>
      <c r="K27" s="27"/>
      <c r="L27" s="27"/>
      <c r="M27" s="27"/>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5"/>
    </row>
    <row r="28" spans="1:46" ht="13.65" customHeight="1" x14ac:dyDescent="0.25">
      <c r="A28" s="4"/>
      <c r="B28" s="10"/>
      <c r="C28" s="27"/>
      <c r="D28" s="27"/>
      <c r="E28" s="27"/>
      <c r="F28" s="27"/>
      <c r="G28" s="27"/>
      <c r="H28" s="27"/>
      <c r="I28" s="27"/>
      <c r="J28" s="27"/>
      <c r="K28" s="27"/>
      <c r="L28" s="27"/>
      <c r="M28" s="27"/>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5"/>
    </row>
    <row r="29" spans="1:46" ht="13.65" customHeight="1" x14ac:dyDescent="0.25">
      <c r="A29" s="4"/>
      <c r="B29" s="10"/>
      <c r="C29" s="27"/>
      <c r="D29" s="27"/>
      <c r="E29" s="27"/>
      <c r="F29" s="27"/>
      <c r="G29" s="27"/>
      <c r="H29" s="27"/>
      <c r="I29" s="27"/>
      <c r="J29" s="27"/>
      <c r="K29" s="27"/>
      <c r="L29" s="27"/>
      <c r="M29" s="27"/>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5"/>
    </row>
    <row r="30" spans="1:46" ht="13.65" customHeight="1" x14ac:dyDescent="0.25">
      <c r="A30" s="4"/>
      <c r="B30" s="10"/>
      <c r="C30" s="27"/>
      <c r="D30" s="27"/>
      <c r="E30" s="27"/>
      <c r="F30" s="27"/>
      <c r="G30" s="27"/>
      <c r="H30" s="27"/>
      <c r="I30" s="27"/>
      <c r="J30" s="27"/>
      <c r="K30" s="27"/>
      <c r="L30" s="27"/>
      <c r="M30" s="27"/>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5"/>
    </row>
    <row r="31" spans="1:46" ht="13.65" customHeight="1" x14ac:dyDescent="0.25">
      <c r="A31" s="4"/>
      <c r="B31" s="10"/>
      <c r="C31" s="27"/>
      <c r="D31" s="27"/>
      <c r="E31" s="27"/>
      <c r="F31" s="27"/>
      <c r="G31" s="27"/>
      <c r="H31" s="27"/>
      <c r="I31" s="27"/>
      <c r="J31" s="27"/>
      <c r="K31" s="27"/>
      <c r="L31" s="27"/>
      <c r="M31" s="27"/>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5"/>
    </row>
    <row r="32" spans="1:46" ht="13.65" customHeight="1" x14ac:dyDescent="0.25">
      <c r="A32" s="4"/>
      <c r="B32" s="10"/>
      <c r="C32" s="27"/>
      <c r="D32" s="27"/>
      <c r="E32" s="27"/>
      <c r="F32" s="27"/>
      <c r="G32" s="27"/>
      <c r="H32" s="27"/>
      <c r="I32" s="27"/>
      <c r="J32" s="27"/>
      <c r="K32" s="27"/>
      <c r="L32" s="27"/>
      <c r="M32" s="27"/>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5"/>
    </row>
    <row r="33" spans="1:39" ht="13.65" customHeight="1" x14ac:dyDescent="0.25">
      <c r="A33" s="4"/>
      <c r="B33" s="10"/>
      <c r="C33" s="27"/>
      <c r="D33" s="27"/>
      <c r="E33" s="27"/>
      <c r="F33" s="27"/>
      <c r="G33" s="27"/>
      <c r="H33" s="27"/>
      <c r="I33" s="27"/>
      <c r="J33" s="27"/>
      <c r="K33" s="27"/>
      <c r="L33" s="27"/>
      <c r="M33" s="27"/>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5"/>
    </row>
    <row r="34" spans="1:39" ht="13.65" customHeight="1" x14ac:dyDescent="0.25">
      <c r="A34" s="4"/>
      <c r="B34" s="10"/>
      <c r="C34" s="27"/>
      <c r="D34" s="27"/>
      <c r="E34" s="27"/>
      <c r="F34" s="27"/>
      <c r="G34" s="27"/>
      <c r="H34" s="27"/>
      <c r="I34" s="27"/>
      <c r="J34" s="27"/>
      <c r="K34" s="27"/>
      <c r="L34" s="27"/>
      <c r="M34" s="27"/>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5"/>
    </row>
    <row r="35" spans="1:39" ht="13.65" customHeight="1" x14ac:dyDescent="0.25">
      <c r="A35" s="4"/>
      <c r="B35" s="10"/>
      <c r="C35" s="27"/>
      <c r="D35" s="27"/>
      <c r="E35" s="27"/>
      <c r="F35" s="27"/>
      <c r="G35" s="27"/>
      <c r="H35" s="27"/>
      <c r="I35" s="27"/>
      <c r="J35" s="27"/>
      <c r="K35" s="27"/>
      <c r="L35" s="27"/>
      <c r="M35" s="27"/>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5"/>
    </row>
    <row r="36" spans="1:39" ht="13.65" customHeight="1" x14ac:dyDescent="0.25">
      <c r="A36" s="4"/>
      <c r="B36" s="10"/>
      <c r="C36" s="9"/>
      <c r="D36" s="9"/>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9"/>
      <c r="AK36" s="9"/>
      <c r="AL36" s="9"/>
      <c r="AM36" s="5"/>
    </row>
    <row r="37" spans="1:39" ht="13.65" customHeight="1" x14ac:dyDescent="0.25">
      <c r="A37" s="4"/>
      <c r="B37" s="10"/>
      <c r="C37" s="9"/>
      <c r="D37" s="9"/>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9"/>
      <c r="AK37" s="9"/>
      <c r="AL37" s="9"/>
      <c r="AM37" s="5"/>
    </row>
    <row r="38" spans="1:39" ht="13.65" customHeight="1" x14ac:dyDescent="0.25">
      <c r="A38" s="4"/>
      <c r="B38" s="10"/>
      <c r="C38" s="9"/>
      <c r="D38" s="9"/>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9"/>
      <c r="AK38" s="9"/>
      <c r="AL38" s="9"/>
      <c r="AM38" s="5"/>
    </row>
    <row r="39" spans="1:39" ht="13.5" customHeight="1" x14ac:dyDescent="0.25">
      <c r="A39" s="4"/>
      <c r="B39" s="391"/>
      <c r="C39" s="391"/>
      <c r="D39" s="391"/>
      <c r="E39" s="391"/>
      <c r="F39" s="391"/>
      <c r="G39" s="391"/>
      <c r="H39" s="391"/>
      <c r="I39" s="391"/>
      <c r="J39" s="391"/>
      <c r="K39" s="391"/>
      <c r="L39" s="391"/>
      <c r="M39" s="391"/>
      <c r="N39" s="391"/>
      <c r="O39" s="391"/>
      <c r="P39" s="391"/>
      <c r="Q39" s="391"/>
      <c r="R39" s="391"/>
      <c r="S39" s="391"/>
      <c r="T39" s="391"/>
      <c r="U39" s="391"/>
      <c r="V39" s="391"/>
      <c r="W39" s="391"/>
      <c r="X39" s="391"/>
      <c r="Y39" s="391"/>
      <c r="Z39" s="391"/>
      <c r="AA39" s="391"/>
      <c r="AB39" s="391"/>
      <c r="AC39" s="391"/>
      <c r="AD39" s="391"/>
      <c r="AE39" s="391"/>
      <c r="AF39" s="391"/>
      <c r="AG39" s="391"/>
      <c r="AH39" s="391"/>
      <c r="AI39" s="391"/>
      <c r="AJ39" s="391"/>
      <c r="AK39" s="391"/>
      <c r="AL39" s="391"/>
      <c r="AM39" s="5"/>
    </row>
    <row r="40" spans="1:39" ht="13.65" customHeight="1" x14ac:dyDescent="0.25">
      <c r="A40" s="4"/>
      <c r="B40" s="9"/>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9"/>
      <c r="AJ40" s="9"/>
      <c r="AK40" s="9"/>
      <c r="AL40" s="9"/>
      <c r="AM40" s="5"/>
    </row>
    <row r="41" spans="1:39" ht="13.65" customHeight="1" x14ac:dyDescent="0.25">
      <c r="A41" s="4"/>
      <c r="B41" s="14"/>
      <c r="C41" s="9"/>
      <c r="D41" s="9"/>
      <c r="E41" s="9"/>
      <c r="F41" s="9"/>
      <c r="G41" s="9"/>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9"/>
      <c r="AJ41" s="9"/>
      <c r="AK41" s="9"/>
      <c r="AL41" s="9"/>
      <c r="AM41" s="5"/>
    </row>
    <row r="42" spans="1:39" ht="13.65" customHeight="1" x14ac:dyDescent="0.25">
      <c r="A42" s="4"/>
      <c r="B42" s="9"/>
      <c r="D42" s="9"/>
      <c r="E42" s="9"/>
      <c r="G42" s="9"/>
      <c r="H42" s="9"/>
      <c r="I42" s="9"/>
      <c r="J42" s="9"/>
      <c r="K42" s="9"/>
      <c r="L42" s="9"/>
      <c r="M42" s="9"/>
      <c r="N42" s="9"/>
      <c r="O42" s="9"/>
      <c r="P42" s="9"/>
      <c r="Q42" s="9"/>
      <c r="R42" s="9"/>
      <c r="S42" s="9"/>
      <c r="T42" s="9"/>
      <c r="U42" s="9"/>
      <c r="V42" s="9"/>
      <c r="W42" s="9"/>
      <c r="X42" s="9"/>
      <c r="Y42" s="9"/>
      <c r="Z42" s="9"/>
      <c r="AA42" s="9"/>
      <c r="AB42" s="9"/>
      <c r="AD42" s="9"/>
      <c r="AE42" s="9"/>
      <c r="AH42" s="9"/>
      <c r="AI42" s="9"/>
      <c r="AJ42" s="9"/>
      <c r="AK42" s="9"/>
      <c r="AL42" s="9"/>
      <c r="AM42" s="5"/>
    </row>
    <row r="43" spans="1:39" ht="13.65" customHeight="1" x14ac:dyDescent="0.25">
      <c r="A43" s="4"/>
      <c r="C43" s="9"/>
      <c r="D43" s="9"/>
      <c r="E43" s="9"/>
      <c r="G43" s="9"/>
      <c r="H43" s="9"/>
      <c r="I43" s="9"/>
      <c r="J43" s="9"/>
      <c r="K43" s="9"/>
      <c r="L43" s="9"/>
      <c r="M43" s="9"/>
      <c r="N43" s="9"/>
      <c r="O43" s="9"/>
      <c r="P43" s="9"/>
      <c r="Q43" s="9"/>
      <c r="R43" s="9"/>
      <c r="S43" s="9"/>
      <c r="T43" s="9"/>
      <c r="U43" s="9"/>
      <c r="V43" s="9"/>
      <c r="W43" s="9"/>
      <c r="X43" s="9"/>
      <c r="Y43" s="9"/>
      <c r="Z43" s="9"/>
      <c r="AA43" s="9"/>
      <c r="AB43" s="9"/>
      <c r="AD43" s="9"/>
      <c r="AE43" s="9"/>
      <c r="AH43" s="9"/>
      <c r="AI43" s="9"/>
      <c r="AJ43" s="9"/>
      <c r="AK43" s="9"/>
      <c r="AL43" s="9"/>
      <c r="AM43" s="5"/>
    </row>
    <row r="44" spans="1:39" ht="13.65" customHeight="1" x14ac:dyDescent="0.25">
      <c r="A44" s="4"/>
      <c r="B44" s="10"/>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H44" s="9"/>
      <c r="AI44" s="9"/>
      <c r="AJ44" s="9"/>
      <c r="AK44" s="9"/>
      <c r="AL44" s="9"/>
      <c r="AM44" s="5"/>
    </row>
    <row r="45" spans="1:39" ht="13.65" customHeight="1" x14ac:dyDescent="0.25">
      <c r="A45" s="4"/>
      <c r="B45" s="10"/>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H45" s="9"/>
      <c r="AI45" s="9"/>
      <c r="AJ45" s="9"/>
      <c r="AK45" s="9"/>
      <c r="AL45" s="9"/>
      <c r="AM45" s="5"/>
    </row>
    <row r="46" spans="1:39" ht="18" customHeight="1" x14ac:dyDescent="0.25">
      <c r="A46" s="438"/>
      <c r="B46" s="436"/>
      <c r="C46" s="434"/>
      <c r="D46" s="435"/>
      <c r="E46" s="435"/>
      <c r="F46" s="435"/>
      <c r="G46" s="436"/>
      <c r="H46" s="434"/>
      <c r="I46" s="435"/>
      <c r="J46" s="435"/>
      <c r="K46" s="435"/>
      <c r="L46" s="435"/>
      <c r="M46" s="435"/>
      <c r="N46" s="435"/>
      <c r="O46" s="435"/>
      <c r="P46" s="435"/>
      <c r="Q46" s="435"/>
      <c r="R46" s="435"/>
      <c r="S46" s="435"/>
      <c r="T46" s="435"/>
      <c r="U46" s="435"/>
      <c r="V46" s="435"/>
      <c r="W46" s="435"/>
      <c r="X46" s="435"/>
      <c r="Y46" s="435"/>
      <c r="Z46" s="435"/>
      <c r="AA46" s="436"/>
      <c r="AB46" s="434"/>
      <c r="AC46" s="435"/>
      <c r="AD46" s="436"/>
      <c r="AE46" s="434"/>
      <c r="AF46" s="435"/>
      <c r="AG46" s="436"/>
      <c r="AH46" s="434"/>
      <c r="AI46" s="435"/>
      <c r="AJ46" s="436"/>
      <c r="AK46" s="434"/>
      <c r="AL46" s="435"/>
      <c r="AM46" s="437"/>
    </row>
    <row r="47" spans="1:39" ht="18" customHeight="1" x14ac:dyDescent="0.25">
      <c r="A47" s="370"/>
      <c r="B47" s="371"/>
      <c r="C47" s="372"/>
      <c r="D47" s="373"/>
      <c r="E47" s="373"/>
      <c r="F47" s="373"/>
      <c r="G47" s="371"/>
      <c r="H47" s="372"/>
      <c r="I47" s="373"/>
      <c r="J47" s="373"/>
      <c r="K47" s="373"/>
      <c r="L47" s="373"/>
      <c r="M47" s="373"/>
      <c r="N47" s="373"/>
      <c r="O47" s="373"/>
      <c r="P47" s="373"/>
      <c r="Q47" s="373"/>
      <c r="R47" s="373"/>
      <c r="S47" s="373"/>
      <c r="T47" s="373"/>
      <c r="U47" s="373"/>
      <c r="V47" s="373"/>
      <c r="W47" s="373"/>
      <c r="X47" s="373"/>
      <c r="Y47" s="373"/>
      <c r="Z47" s="373"/>
      <c r="AA47" s="371"/>
      <c r="AB47" s="372"/>
      <c r="AC47" s="373"/>
      <c r="AD47" s="371"/>
      <c r="AE47" s="372"/>
      <c r="AF47" s="373"/>
      <c r="AG47" s="371"/>
      <c r="AH47" s="372"/>
      <c r="AI47" s="373"/>
      <c r="AJ47" s="371"/>
      <c r="AK47" s="372"/>
      <c r="AL47" s="373"/>
      <c r="AM47" s="374"/>
    </row>
    <row r="48" spans="1:39" ht="18" customHeight="1" x14ac:dyDescent="0.25">
      <c r="A48" s="427"/>
      <c r="B48" s="425"/>
      <c r="C48" s="423"/>
      <c r="D48" s="424"/>
      <c r="E48" s="424"/>
      <c r="F48" s="424"/>
      <c r="G48" s="425"/>
      <c r="H48" s="423"/>
      <c r="I48" s="424"/>
      <c r="J48" s="424"/>
      <c r="K48" s="424"/>
      <c r="L48" s="424"/>
      <c r="M48" s="424"/>
      <c r="N48" s="424"/>
      <c r="O48" s="424"/>
      <c r="P48" s="424"/>
      <c r="Q48" s="424"/>
      <c r="R48" s="424"/>
      <c r="S48" s="424"/>
      <c r="T48" s="424"/>
      <c r="U48" s="424"/>
      <c r="V48" s="424"/>
      <c r="W48" s="424"/>
      <c r="X48" s="424"/>
      <c r="Y48" s="424"/>
      <c r="Z48" s="424"/>
      <c r="AA48" s="425"/>
      <c r="AB48" s="423"/>
      <c r="AC48" s="424"/>
      <c r="AD48" s="425"/>
      <c r="AE48" s="423"/>
      <c r="AF48" s="424"/>
      <c r="AG48" s="425"/>
      <c r="AH48" s="423"/>
      <c r="AI48" s="424"/>
      <c r="AJ48" s="425"/>
      <c r="AK48" s="423"/>
      <c r="AL48" s="424"/>
      <c r="AM48" s="426"/>
    </row>
    <row r="49" spans="1:39" ht="18" customHeight="1" x14ac:dyDescent="0.25">
      <c r="A49" s="427"/>
      <c r="B49" s="425"/>
      <c r="C49" s="423"/>
      <c r="D49" s="424"/>
      <c r="E49" s="424"/>
      <c r="F49" s="424"/>
      <c r="G49" s="425"/>
      <c r="H49" s="423"/>
      <c r="I49" s="424"/>
      <c r="J49" s="424"/>
      <c r="K49" s="424"/>
      <c r="L49" s="424"/>
      <c r="M49" s="424"/>
      <c r="N49" s="424"/>
      <c r="O49" s="424"/>
      <c r="P49" s="424"/>
      <c r="Q49" s="424"/>
      <c r="R49" s="424"/>
      <c r="S49" s="424"/>
      <c r="T49" s="424"/>
      <c r="U49" s="424"/>
      <c r="V49" s="424"/>
      <c r="W49" s="424"/>
      <c r="X49" s="424"/>
      <c r="Y49" s="424"/>
      <c r="Z49" s="424"/>
      <c r="AA49" s="425"/>
      <c r="AB49" s="423"/>
      <c r="AC49" s="424"/>
      <c r="AD49" s="425"/>
      <c r="AE49" s="423"/>
      <c r="AF49" s="424"/>
      <c r="AG49" s="425"/>
      <c r="AH49" s="423"/>
      <c r="AI49" s="424"/>
      <c r="AJ49" s="425"/>
      <c r="AK49" s="423"/>
      <c r="AL49" s="424"/>
      <c r="AM49" s="426"/>
    </row>
    <row r="50" spans="1:39" ht="18" customHeight="1" x14ac:dyDescent="0.25">
      <c r="A50" s="427"/>
      <c r="B50" s="425"/>
      <c r="C50" s="423"/>
      <c r="D50" s="424"/>
      <c r="E50" s="424"/>
      <c r="F50" s="424"/>
      <c r="G50" s="425"/>
      <c r="H50" s="423"/>
      <c r="I50" s="424"/>
      <c r="J50" s="424"/>
      <c r="K50" s="424"/>
      <c r="L50" s="424"/>
      <c r="M50" s="424"/>
      <c r="N50" s="424"/>
      <c r="O50" s="424"/>
      <c r="P50" s="424"/>
      <c r="Q50" s="424"/>
      <c r="R50" s="424"/>
      <c r="S50" s="424"/>
      <c r="T50" s="424"/>
      <c r="U50" s="424"/>
      <c r="V50" s="424"/>
      <c r="W50" s="424"/>
      <c r="X50" s="424"/>
      <c r="Y50" s="424"/>
      <c r="Z50" s="424"/>
      <c r="AA50" s="425"/>
      <c r="AB50" s="423"/>
      <c r="AC50" s="424"/>
      <c r="AD50" s="425"/>
      <c r="AE50" s="423"/>
      <c r="AF50" s="424"/>
      <c r="AG50" s="425"/>
      <c r="AH50" s="423"/>
      <c r="AI50" s="424"/>
      <c r="AJ50" s="425"/>
      <c r="AK50" s="423"/>
      <c r="AL50" s="424"/>
      <c r="AM50" s="426"/>
    </row>
    <row r="51" spans="1:39" ht="18" customHeight="1" x14ac:dyDescent="0.25">
      <c r="A51" s="419"/>
      <c r="B51" s="420"/>
      <c r="C51" s="405"/>
      <c r="D51" s="406"/>
      <c r="E51" s="406"/>
      <c r="F51" s="406"/>
      <c r="G51" s="420"/>
      <c r="H51" s="405"/>
      <c r="I51" s="406"/>
      <c r="J51" s="406"/>
      <c r="K51" s="406"/>
      <c r="L51" s="406"/>
      <c r="M51" s="406"/>
      <c r="N51" s="406"/>
      <c r="O51" s="406"/>
      <c r="P51" s="406"/>
      <c r="Q51" s="406"/>
      <c r="R51" s="406"/>
      <c r="S51" s="406"/>
      <c r="T51" s="406"/>
      <c r="U51" s="406"/>
      <c r="V51" s="406"/>
      <c r="W51" s="406"/>
      <c r="X51" s="406"/>
      <c r="Y51" s="406"/>
      <c r="Z51" s="406"/>
      <c r="AA51" s="420"/>
      <c r="AB51" s="405"/>
      <c r="AC51" s="406"/>
      <c r="AD51" s="420"/>
      <c r="AE51" s="405"/>
      <c r="AF51" s="406"/>
      <c r="AG51" s="420"/>
      <c r="AH51" s="405"/>
      <c r="AI51" s="406"/>
      <c r="AJ51" s="420"/>
      <c r="AK51" s="405"/>
      <c r="AL51" s="406"/>
      <c r="AM51" s="407"/>
    </row>
    <row r="52" spans="1:39" ht="18" customHeight="1" thickBot="1" x14ac:dyDescent="0.3">
      <c r="A52" s="408" t="s">
        <v>6</v>
      </c>
      <c r="B52" s="409"/>
      <c r="C52" s="410" t="s">
        <v>5</v>
      </c>
      <c r="D52" s="411"/>
      <c r="E52" s="411"/>
      <c r="F52" s="411"/>
      <c r="G52" s="409"/>
      <c r="H52" s="412" t="s">
        <v>7</v>
      </c>
      <c r="I52" s="413"/>
      <c r="J52" s="413"/>
      <c r="K52" s="413"/>
      <c r="L52" s="413"/>
      <c r="M52" s="413"/>
      <c r="N52" s="413"/>
      <c r="O52" s="413"/>
      <c r="P52" s="413"/>
      <c r="Q52" s="413"/>
      <c r="R52" s="413"/>
      <c r="S52" s="413"/>
      <c r="T52" s="413"/>
      <c r="U52" s="413"/>
      <c r="V52" s="413"/>
      <c r="W52" s="413"/>
      <c r="X52" s="413"/>
      <c r="Y52" s="413"/>
      <c r="Z52" s="413"/>
      <c r="AA52" s="414"/>
      <c r="AB52" s="415" t="s">
        <v>8</v>
      </c>
      <c r="AC52" s="416"/>
      <c r="AD52" s="417"/>
      <c r="AE52" s="415" t="s">
        <v>10</v>
      </c>
      <c r="AF52" s="416"/>
      <c r="AG52" s="417"/>
      <c r="AH52" s="415" t="s">
        <v>11</v>
      </c>
      <c r="AI52" s="416"/>
      <c r="AJ52" s="417"/>
      <c r="AK52" s="415"/>
      <c r="AL52" s="416"/>
      <c r="AM52" s="418"/>
    </row>
    <row r="53" spans="1:39" ht="27" customHeight="1" thickBot="1" x14ac:dyDescent="0.3">
      <c r="A53" s="28" t="s">
        <v>840</v>
      </c>
      <c r="B53" s="29"/>
      <c r="C53" s="30"/>
      <c r="D53" s="31"/>
      <c r="E53" s="31"/>
      <c r="F53" s="31"/>
      <c r="G53" s="31"/>
      <c r="H53" s="31"/>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404" t="s">
        <v>15</v>
      </c>
      <c r="AI53" s="404"/>
      <c r="AJ53" s="404"/>
      <c r="AK53" s="404"/>
      <c r="AL53" s="421">
        <v>13</v>
      </c>
      <c r="AM53" s="422"/>
    </row>
  </sheetData>
  <mergeCells count="62">
    <mergeCell ref="A1:K1"/>
    <mergeCell ref="AC1:AM1"/>
    <mergeCell ref="L1:AB1"/>
    <mergeCell ref="AB46:AD46"/>
    <mergeCell ref="AE46:AG46"/>
    <mergeCell ref="AH46:AJ46"/>
    <mergeCell ref="B39:AL39"/>
    <mergeCell ref="AK46:AM46"/>
    <mergeCell ref="A46:B46"/>
    <mergeCell ref="C46:G46"/>
    <mergeCell ref="H46:AA46"/>
    <mergeCell ref="S20:AI20"/>
    <mergeCell ref="S22:AI22"/>
    <mergeCell ref="S6:AI6"/>
    <mergeCell ref="S7:AI7"/>
    <mergeCell ref="S8:AI8"/>
    <mergeCell ref="A48:B48"/>
    <mergeCell ref="C48:G48"/>
    <mergeCell ref="H48:AA48"/>
    <mergeCell ref="AB48:AD48"/>
    <mergeCell ref="AE48:AG48"/>
    <mergeCell ref="AH48:AJ48"/>
    <mergeCell ref="AK48:AM48"/>
    <mergeCell ref="AK49:AM49"/>
    <mergeCell ref="A50:B50"/>
    <mergeCell ref="C50:G50"/>
    <mergeCell ref="H50:AA50"/>
    <mergeCell ref="AB50:AD50"/>
    <mergeCell ref="AE50:AG50"/>
    <mergeCell ref="AH50:AJ50"/>
    <mergeCell ref="AK50:AM50"/>
    <mergeCell ref="A49:B49"/>
    <mergeCell ref="C49:G49"/>
    <mergeCell ref="H49:AA49"/>
    <mergeCell ref="AB49:AD49"/>
    <mergeCell ref="AE49:AG49"/>
    <mergeCell ref="AH49:AJ49"/>
    <mergeCell ref="AH53:AK53"/>
    <mergeCell ref="AK51:AM51"/>
    <mergeCell ref="A52:B52"/>
    <mergeCell ref="C52:G52"/>
    <mergeCell ref="H52:AA52"/>
    <mergeCell ref="AB52:AD52"/>
    <mergeCell ref="AE52:AG52"/>
    <mergeCell ref="AH52:AJ52"/>
    <mergeCell ref="AK52:AM52"/>
    <mergeCell ref="A51:B51"/>
    <mergeCell ref="C51:G51"/>
    <mergeCell ref="H51:AA51"/>
    <mergeCell ref="AB51:AD51"/>
    <mergeCell ref="AE51:AG51"/>
    <mergeCell ref="AH51:AJ51"/>
    <mergeCell ref="AL53:AM53"/>
    <mergeCell ref="S14:AI14"/>
    <mergeCell ref="S15:AI15"/>
    <mergeCell ref="S16:AI16"/>
    <mergeCell ref="S18:AI18"/>
    <mergeCell ref="S9:AI9"/>
    <mergeCell ref="S10:AI10"/>
    <mergeCell ref="S11:AI11"/>
    <mergeCell ref="S12:AI12"/>
    <mergeCell ref="S13:AI13"/>
  </mergeCells>
  <conditionalFormatting sqref="R13">
    <cfRule type="cellIs" dxfId="1" priority="2" operator="equal">
      <formula>"Pick value"</formula>
    </cfRule>
  </conditionalFormatting>
  <dataValidations count="3">
    <dataValidation type="list" allowBlank="1" sqref="P9:Q9" xr:uid="{00000000-0002-0000-0200-000000000000}">
      <formula1>#REF!</formula1>
    </dataValidation>
    <dataValidation type="list" allowBlank="1" showInputMessage="1" showErrorMessage="1" sqref="S18" xr:uid="{00000000-0002-0000-0200-000001000000}">
      <formula1>$AP$18:$AT$18</formula1>
    </dataValidation>
    <dataValidation allowBlank="1" sqref="R9" xr:uid="{00000000-0002-0000-0200-000002000000}"/>
  </dataValidations>
  <printOptions horizontalCentered="1" verticalCentered="1"/>
  <pageMargins left="0.98425196850393704" right="0.39370078740157483" top="0.51181102362204722" bottom="0.39370078740157483" header="0.31496062992125984" footer="0.51181102362204722"/>
  <pageSetup paperSize="9" scale="90" fitToHeight="0" orientation="portrait" r:id="rId1"/>
  <colBreaks count="1" manualBreakCount="1">
    <brk id="39" max="1048575" man="1"/>
  </colBreaks>
  <legacyDrawing r:id="rId2"/>
  <extLst>
    <ext xmlns:x14="http://schemas.microsoft.com/office/spreadsheetml/2009/9/main" uri="{78C0D931-6437-407d-A8EE-F0AAD7539E65}">
      <x14:conditionalFormattings>
        <x14:conditionalFormatting xmlns:xm="http://schemas.microsoft.com/office/excel/2006/main">
          <x14:cfRule type="containsText" priority="3" operator="containsText" id="{6127C06D-8E23-4139-BBE4-FF06A5F12879}">
            <xm:f>NOT(ISERROR(SEARCH(#REF!,R9)))</xm:f>
            <xm:f>#REF!</xm:f>
            <x14:dxf>
              <fill>
                <patternFill>
                  <bgColor rgb="FFFFFF99"/>
                </patternFill>
              </fill>
            </x14:dxf>
          </x14:cfRule>
          <xm:sqref>R9</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BD63"/>
  <sheetViews>
    <sheetView showGridLines="0" zoomScaleNormal="100" zoomScaleSheetLayoutView="100" workbookViewId="0">
      <selection activeCell="B1" sqref="B1:AL1"/>
    </sheetView>
  </sheetViews>
  <sheetFormatPr defaultRowHeight="12.5" x14ac:dyDescent="0.25"/>
  <cols>
    <col min="1" max="1" width="2.6328125" style="61" customWidth="1"/>
    <col min="2" max="27" width="2.453125" style="61" customWidth="1"/>
    <col min="28" max="30" width="2.453125" style="64" customWidth="1"/>
    <col min="31" max="38" width="2.453125" style="61" customWidth="1"/>
    <col min="39" max="39" width="2.6328125" style="61" customWidth="1"/>
    <col min="40" max="40" width="9.08984375" customWidth="1"/>
    <col min="41" max="41" width="9.08984375" style="111" hidden="1" customWidth="1"/>
    <col min="42" max="55" width="24.36328125" style="111" hidden="1" customWidth="1"/>
    <col min="56" max="56" width="8.90625" hidden="1" customWidth="1"/>
  </cols>
  <sheetData>
    <row r="1" spans="1:55" ht="27.65" customHeight="1" thickBot="1" x14ac:dyDescent="0.3">
      <c r="A1" s="42" t="s">
        <v>0</v>
      </c>
      <c r="B1" s="515" t="s">
        <v>962</v>
      </c>
      <c r="C1" s="515"/>
      <c r="D1" s="515"/>
      <c r="E1" s="515"/>
      <c r="F1" s="515"/>
      <c r="G1" s="515"/>
      <c r="H1" s="515"/>
      <c r="I1" s="515"/>
      <c r="J1" s="515"/>
      <c r="K1" s="515"/>
      <c r="L1" s="515"/>
      <c r="M1" s="515"/>
      <c r="N1" s="515"/>
      <c r="O1" s="515"/>
      <c r="P1" s="515"/>
      <c r="Q1" s="515"/>
      <c r="R1" s="515"/>
      <c r="S1" s="515"/>
      <c r="T1" s="515"/>
      <c r="U1" s="515"/>
      <c r="V1" s="515"/>
      <c r="W1" s="515"/>
      <c r="X1" s="515"/>
      <c r="Y1" s="515"/>
      <c r="Z1" s="515"/>
      <c r="AA1" s="515"/>
      <c r="AB1" s="515"/>
      <c r="AC1" s="515"/>
      <c r="AD1" s="515"/>
      <c r="AE1" s="515"/>
      <c r="AF1" s="515"/>
      <c r="AG1" s="515"/>
      <c r="AH1" s="515"/>
      <c r="AI1" s="515"/>
      <c r="AJ1" s="515"/>
      <c r="AK1" s="515"/>
      <c r="AL1" s="515"/>
      <c r="AM1" s="43" t="s">
        <v>9</v>
      </c>
    </row>
    <row r="2" spans="1:55" ht="13.65" customHeight="1" x14ac:dyDescent="0.25">
      <c r="A2" s="3">
        <f>ROW()</f>
        <v>2</v>
      </c>
      <c r="B2" s="523" t="s">
        <v>65</v>
      </c>
      <c r="C2" s="523"/>
      <c r="D2" s="523"/>
      <c r="E2" s="523"/>
      <c r="F2" s="523"/>
      <c r="G2" s="523"/>
      <c r="H2" s="523"/>
      <c r="I2" s="523"/>
      <c r="J2" s="523"/>
      <c r="K2" s="516" t="str">
        <f>tag_number</f>
        <v>Insert Tag Number</v>
      </c>
      <c r="L2" s="516"/>
      <c r="M2" s="516"/>
      <c r="N2" s="516"/>
      <c r="O2" s="516"/>
      <c r="P2" s="516"/>
      <c r="Q2" s="516"/>
      <c r="R2" s="516"/>
      <c r="S2" s="516"/>
      <c r="T2" s="516"/>
      <c r="U2" s="516"/>
      <c r="V2" s="516"/>
      <c r="W2" s="516"/>
      <c r="X2" s="516"/>
      <c r="Y2" s="516"/>
      <c r="Z2" s="516"/>
      <c r="AA2" s="516"/>
      <c r="AB2" s="516"/>
      <c r="AC2" s="516"/>
      <c r="AD2" s="516"/>
      <c r="AE2" s="516"/>
      <c r="AF2" s="516"/>
      <c r="AG2" s="516"/>
      <c r="AH2" s="516"/>
      <c r="AI2" s="516"/>
      <c r="AJ2" s="516"/>
      <c r="AK2" s="516"/>
      <c r="AL2" s="517"/>
      <c r="AM2" s="375"/>
    </row>
    <row r="3" spans="1:55" ht="13.65" customHeight="1" x14ac:dyDescent="0.25">
      <c r="A3" s="3">
        <f>ROW()</f>
        <v>3</v>
      </c>
      <c r="B3" s="524" t="s">
        <v>66</v>
      </c>
      <c r="C3" s="524"/>
      <c r="D3" s="524"/>
      <c r="E3" s="524"/>
      <c r="F3" s="524"/>
      <c r="G3" s="524"/>
      <c r="H3" s="524"/>
      <c r="I3" s="524"/>
      <c r="J3" s="524"/>
      <c r="K3" s="518" t="str">
        <f>Service</f>
        <v>Insert Service Description</v>
      </c>
      <c r="L3" s="518"/>
      <c r="M3" s="518"/>
      <c r="N3" s="518"/>
      <c r="O3" s="518"/>
      <c r="P3" s="518"/>
      <c r="Q3" s="518"/>
      <c r="R3" s="518"/>
      <c r="S3" s="518"/>
      <c r="T3" s="518"/>
      <c r="U3" s="518"/>
      <c r="V3" s="518"/>
      <c r="W3" s="518"/>
      <c r="X3" s="518"/>
      <c r="Y3" s="518"/>
      <c r="Z3" s="518"/>
      <c r="AA3" s="518"/>
      <c r="AB3" s="518"/>
      <c r="AC3" s="518"/>
      <c r="AD3" s="518"/>
      <c r="AE3" s="518"/>
      <c r="AF3" s="518"/>
      <c r="AG3" s="518"/>
      <c r="AH3" s="518"/>
      <c r="AI3" s="518"/>
      <c r="AJ3" s="518"/>
      <c r="AK3" s="518"/>
      <c r="AL3" s="519"/>
      <c r="AM3" s="376"/>
      <c r="AO3" s="112" t="s">
        <v>832</v>
      </c>
    </row>
    <row r="4" spans="1:55" ht="13.65" customHeight="1" x14ac:dyDescent="0.25">
      <c r="A4" s="3">
        <f>ROW()</f>
        <v>4</v>
      </c>
      <c r="B4" s="520" t="s">
        <v>67</v>
      </c>
      <c r="C4" s="521"/>
      <c r="D4" s="521"/>
      <c r="E4" s="521"/>
      <c r="F4" s="48" t="s">
        <v>428</v>
      </c>
      <c r="G4" s="49"/>
      <c r="H4" s="49"/>
      <c r="I4" s="49"/>
      <c r="J4" s="49"/>
      <c r="K4" s="49"/>
      <c r="L4" s="49"/>
      <c r="M4" s="49"/>
      <c r="N4" s="49"/>
      <c r="O4" s="49"/>
      <c r="P4" s="49"/>
      <c r="Q4" s="49"/>
      <c r="R4" s="49"/>
      <c r="S4" s="49"/>
      <c r="T4" s="49"/>
      <c r="U4" s="48" t="s">
        <v>379</v>
      </c>
      <c r="V4" s="49"/>
      <c r="W4" s="49"/>
      <c r="X4" s="49"/>
      <c r="Y4" s="49"/>
      <c r="Z4" s="49"/>
      <c r="AA4" s="49"/>
      <c r="AB4" s="50"/>
      <c r="AC4" s="50"/>
      <c r="AD4" s="51"/>
      <c r="AE4" s="48" t="s">
        <v>68</v>
      </c>
      <c r="AF4" s="49"/>
      <c r="AG4" s="49"/>
      <c r="AH4" s="49"/>
      <c r="AI4" s="49"/>
      <c r="AJ4" s="49"/>
      <c r="AK4" s="49"/>
      <c r="AL4" s="52"/>
      <c r="AM4" s="376"/>
      <c r="AO4" s="248"/>
    </row>
    <row r="5" spans="1:55" ht="13.65" customHeight="1" x14ac:dyDescent="0.25">
      <c r="A5" s="3">
        <f>ROW()</f>
        <v>5</v>
      </c>
      <c r="B5" s="69"/>
      <c r="C5" s="70"/>
      <c r="D5" s="70"/>
      <c r="E5" s="70"/>
      <c r="F5" s="522" t="s">
        <v>684</v>
      </c>
      <c r="G5" s="522"/>
      <c r="H5" s="522"/>
      <c r="I5" s="522"/>
      <c r="J5" s="522"/>
      <c r="K5" s="522"/>
      <c r="L5" s="522"/>
      <c r="M5" s="522"/>
      <c r="N5" s="522"/>
      <c r="O5" s="522"/>
      <c r="P5" s="522"/>
      <c r="Q5" s="522"/>
      <c r="R5" s="522"/>
      <c r="S5" s="522"/>
      <c r="T5" s="522"/>
      <c r="U5" s="522"/>
      <c r="V5" s="522"/>
      <c r="W5" s="522"/>
      <c r="X5" s="522"/>
      <c r="Y5" s="522"/>
      <c r="Z5" s="522"/>
      <c r="AA5" s="522"/>
      <c r="AB5" s="522"/>
      <c r="AC5" s="522"/>
      <c r="AD5" s="522"/>
      <c r="AE5" s="65"/>
      <c r="AF5" s="65"/>
      <c r="AG5" s="65"/>
      <c r="AH5" s="65"/>
      <c r="AI5" s="65"/>
      <c r="AJ5" s="65"/>
      <c r="AK5" s="65"/>
      <c r="AL5" s="66"/>
      <c r="AM5" s="376"/>
    </row>
    <row r="6" spans="1:55" ht="13.65" customHeight="1" x14ac:dyDescent="0.25">
      <c r="A6" s="3">
        <f>ROW()</f>
        <v>6</v>
      </c>
      <c r="B6" s="446"/>
      <c r="C6" s="447"/>
      <c r="D6" s="447"/>
      <c r="E6" s="448"/>
      <c r="F6" s="446" t="s">
        <v>485</v>
      </c>
      <c r="G6" s="447"/>
      <c r="H6" s="447"/>
      <c r="I6" s="447"/>
      <c r="J6" s="447"/>
      <c r="K6" s="447"/>
      <c r="L6" s="447"/>
      <c r="M6" s="447"/>
      <c r="N6" s="447"/>
      <c r="O6" s="447"/>
      <c r="P6" s="447"/>
      <c r="Q6" s="447"/>
      <c r="R6" s="447"/>
      <c r="S6" s="447"/>
      <c r="T6" s="447"/>
      <c r="U6" s="441" t="s">
        <v>69</v>
      </c>
      <c r="V6" s="441"/>
      <c r="W6" s="441"/>
      <c r="X6" s="441"/>
      <c r="Y6" s="441"/>
      <c r="Z6" s="441"/>
      <c r="AA6" s="441"/>
      <c r="AB6" s="441"/>
      <c r="AC6" s="441"/>
      <c r="AD6" s="442"/>
      <c r="AE6" s="443"/>
      <c r="AF6" s="444"/>
      <c r="AG6" s="444"/>
      <c r="AH6" s="444"/>
      <c r="AI6" s="444"/>
      <c r="AJ6" s="444"/>
      <c r="AK6" s="444"/>
      <c r="AL6" s="445"/>
      <c r="AM6" s="376"/>
      <c r="AO6" s="110" t="s">
        <v>69</v>
      </c>
      <c r="AP6" s="113" t="s">
        <v>70</v>
      </c>
      <c r="AQ6" s="113" t="s">
        <v>71</v>
      </c>
      <c r="AR6" s="114" t="s">
        <v>72</v>
      </c>
      <c r="AS6" s="113" t="s">
        <v>73</v>
      </c>
      <c r="AT6" s="108"/>
      <c r="AU6" s="108"/>
      <c r="AV6" s="108"/>
      <c r="AW6" s="108"/>
      <c r="AX6" s="108"/>
      <c r="AY6" s="108"/>
      <c r="AZ6" s="108"/>
      <c r="BA6" s="108"/>
      <c r="BB6" s="108"/>
      <c r="BC6" s="108"/>
    </row>
    <row r="7" spans="1:55" ht="13.65" customHeight="1" x14ac:dyDescent="0.25">
      <c r="A7" s="3">
        <f>ROW()</f>
        <v>7</v>
      </c>
      <c r="B7" s="446">
        <v>5.0999999999999996</v>
      </c>
      <c r="C7" s="447"/>
      <c r="D7" s="447"/>
      <c r="E7" s="448"/>
      <c r="F7" s="295" t="s">
        <v>910</v>
      </c>
      <c r="G7" s="296"/>
      <c r="H7" s="296"/>
      <c r="I7" s="296"/>
      <c r="J7" s="296"/>
      <c r="K7" s="296"/>
      <c r="L7" s="296"/>
      <c r="M7" s="296"/>
      <c r="N7" s="296"/>
      <c r="O7" s="296"/>
      <c r="P7" s="296"/>
      <c r="Q7" s="296"/>
      <c r="R7" s="296"/>
      <c r="S7" s="296"/>
      <c r="T7" s="296"/>
      <c r="U7" s="441" t="s">
        <v>69</v>
      </c>
      <c r="V7" s="441"/>
      <c r="W7" s="441"/>
      <c r="X7" s="441"/>
      <c r="Y7" s="441"/>
      <c r="Z7" s="441"/>
      <c r="AA7" s="441"/>
      <c r="AB7" s="441"/>
      <c r="AC7" s="441"/>
      <c r="AD7" s="442"/>
      <c r="AE7" s="443"/>
      <c r="AF7" s="444"/>
      <c r="AG7" s="444"/>
      <c r="AH7" s="444"/>
      <c r="AI7" s="444"/>
      <c r="AJ7" s="444"/>
      <c r="AK7" s="444"/>
      <c r="AL7" s="445"/>
      <c r="AM7" s="376"/>
      <c r="AO7" s="110" t="s">
        <v>69</v>
      </c>
      <c r="AP7" s="113" t="s">
        <v>911</v>
      </c>
      <c r="AQ7" s="113" t="s">
        <v>989</v>
      </c>
      <c r="AR7" s="108"/>
      <c r="AS7" s="108"/>
      <c r="AT7" s="108"/>
      <c r="AU7" s="108"/>
      <c r="AV7" s="108"/>
      <c r="AW7" s="108"/>
      <c r="AX7" s="108"/>
      <c r="AY7" s="108"/>
      <c r="AZ7" s="108"/>
      <c r="BA7" s="108"/>
      <c r="BB7" s="108"/>
      <c r="BC7" s="108"/>
    </row>
    <row r="8" spans="1:55" ht="13.65" customHeight="1" x14ac:dyDescent="0.25">
      <c r="A8" s="3">
        <f>ROW()</f>
        <v>8</v>
      </c>
      <c r="B8" s="446"/>
      <c r="C8" s="447"/>
      <c r="D8" s="447"/>
      <c r="E8" s="448"/>
      <c r="F8" s="446" t="s">
        <v>293</v>
      </c>
      <c r="G8" s="447"/>
      <c r="H8" s="447"/>
      <c r="I8" s="447"/>
      <c r="J8" s="447"/>
      <c r="K8" s="447"/>
      <c r="L8" s="447"/>
      <c r="M8" s="447"/>
      <c r="N8" s="447"/>
      <c r="O8" s="447"/>
      <c r="P8" s="447"/>
      <c r="Q8" s="447"/>
      <c r="R8" s="447"/>
      <c r="S8" s="447"/>
      <c r="T8" s="447"/>
      <c r="U8" s="490" t="s">
        <v>429</v>
      </c>
      <c r="V8" s="490"/>
      <c r="W8" s="490"/>
      <c r="X8" s="490"/>
      <c r="Y8" s="490"/>
      <c r="Z8" s="490"/>
      <c r="AA8" s="490"/>
      <c r="AB8" s="490"/>
      <c r="AC8" s="490"/>
      <c r="AD8" s="491"/>
      <c r="AE8" s="443"/>
      <c r="AF8" s="444"/>
      <c r="AG8" s="444"/>
      <c r="AH8" s="444"/>
      <c r="AI8" s="444"/>
      <c r="AJ8" s="444"/>
      <c r="AK8" s="444"/>
      <c r="AL8" s="445"/>
      <c r="AM8" s="376"/>
      <c r="AP8" s="100"/>
      <c r="AQ8" s="108"/>
      <c r="AR8" s="108"/>
      <c r="AS8" s="108"/>
      <c r="AT8" s="108"/>
      <c r="AU8" s="108"/>
      <c r="AV8" s="108"/>
      <c r="AW8" s="108"/>
      <c r="AX8" s="108"/>
      <c r="AY8" s="108"/>
      <c r="AZ8" s="108"/>
      <c r="BA8" s="108"/>
      <c r="BB8" s="108"/>
      <c r="BC8" s="108"/>
    </row>
    <row r="9" spans="1:55" ht="13.65" customHeight="1" x14ac:dyDescent="0.25">
      <c r="A9" s="3">
        <f>ROW()</f>
        <v>9</v>
      </c>
      <c r="B9" s="446"/>
      <c r="C9" s="447"/>
      <c r="D9" s="447"/>
      <c r="E9" s="448"/>
      <c r="F9" s="446" t="s">
        <v>611</v>
      </c>
      <c r="G9" s="447"/>
      <c r="H9" s="447"/>
      <c r="I9" s="447"/>
      <c r="J9" s="447"/>
      <c r="K9" s="447"/>
      <c r="L9" s="447"/>
      <c r="M9" s="447"/>
      <c r="N9" s="447"/>
      <c r="O9" s="447"/>
      <c r="P9" s="447"/>
      <c r="Q9" s="447"/>
      <c r="R9" s="447"/>
      <c r="S9" s="447"/>
      <c r="T9" s="447"/>
      <c r="U9" s="490" t="s">
        <v>429</v>
      </c>
      <c r="V9" s="490"/>
      <c r="W9" s="490"/>
      <c r="X9" s="490"/>
      <c r="Y9" s="490"/>
      <c r="Z9" s="490"/>
      <c r="AA9" s="490"/>
      <c r="AB9" s="490"/>
      <c r="AC9" s="490"/>
      <c r="AD9" s="491"/>
      <c r="AE9" s="443"/>
      <c r="AF9" s="444"/>
      <c r="AG9" s="444"/>
      <c r="AH9" s="444"/>
      <c r="AI9" s="444"/>
      <c r="AJ9" s="444"/>
      <c r="AK9" s="444"/>
      <c r="AL9" s="445"/>
      <c r="AM9" s="376"/>
      <c r="AP9" s="100"/>
      <c r="AQ9" s="108"/>
      <c r="AR9" s="108"/>
      <c r="AS9" s="108"/>
      <c r="AT9" s="108"/>
      <c r="AU9" s="108"/>
      <c r="AV9" s="108"/>
      <c r="AW9" s="108"/>
      <c r="AX9" s="108"/>
      <c r="AY9" s="108"/>
      <c r="AZ9" s="108"/>
      <c r="BA9" s="108"/>
      <c r="BB9" s="108"/>
      <c r="BC9" s="108"/>
    </row>
    <row r="10" spans="1:55" ht="13.65" customHeight="1" x14ac:dyDescent="0.25">
      <c r="A10" s="3">
        <f>ROW()</f>
        <v>10</v>
      </c>
      <c r="B10" s="446"/>
      <c r="C10" s="447"/>
      <c r="D10" s="447"/>
      <c r="E10" s="448"/>
      <c r="F10" s="446" t="s">
        <v>486</v>
      </c>
      <c r="G10" s="447"/>
      <c r="H10" s="447"/>
      <c r="I10" s="447"/>
      <c r="J10" s="447"/>
      <c r="K10" s="447"/>
      <c r="L10" s="447"/>
      <c r="M10" s="447"/>
      <c r="N10" s="447"/>
      <c r="O10" s="447"/>
      <c r="P10" s="447"/>
      <c r="Q10" s="447"/>
      <c r="R10" s="447"/>
      <c r="S10" s="447"/>
      <c r="T10" s="447"/>
      <c r="U10" s="490" t="s">
        <v>429</v>
      </c>
      <c r="V10" s="490"/>
      <c r="W10" s="490"/>
      <c r="X10" s="490"/>
      <c r="Y10" s="490"/>
      <c r="Z10" s="490"/>
      <c r="AA10" s="490"/>
      <c r="AB10" s="490"/>
      <c r="AC10" s="490"/>
      <c r="AD10" s="491"/>
      <c r="AE10" s="443"/>
      <c r="AF10" s="444"/>
      <c r="AG10" s="444"/>
      <c r="AH10" s="444"/>
      <c r="AI10" s="444"/>
      <c r="AJ10" s="444"/>
      <c r="AK10" s="444"/>
      <c r="AL10" s="445"/>
      <c r="AM10" s="376"/>
      <c r="AP10" s="100"/>
      <c r="AQ10" s="108"/>
      <c r="AR10" s="108"/>
      <c r="AS10" s="108"/>
      <c r="AT10" s="108"/>
      <c r="AU10" s="108"/>
      <c r="AV10" s="108"/>
      <c r="AW10" s="108"/>
      <c r="AX10" s="108"/>
      <c r="AY10" s="108"/>
      <c r="AZ10" s="108"/>
      <c r="BA10" s="108"/>
      <c r="BB10" s="108"/>
      <c r="BC10" s="108"/>
    </row>
    <row r="11" spans="1:55" ht="13.65" customHeight="1" x14ac:dyDescent="0.25">
      <c r="A11" s="3">
        <f>ROW()</f>
        <v>11</v>
      </c>
      <c r="B11" s="446"/>
      <c r="C11" s="447"/>
      <c r="D11" s="447"/>
      <c r="E11" s="448"/>
      <c r="F11" s="446" t="s">
        <v>487</v>
      </c>
      <c r="G11" s="447"/>
      <c r="H11" s="447"/>
      <c r="I11" s="447"/>
      <c r="J11" s="447"/>
      <c r="K11" s="447"/>
      <c r="L11" s="447"/>
      <c r="M11" s="447"/>
      <c r="N11" s="447"/>
      <c r="O11" s="447"/>
      <c r="P11" s="447"/>
      <c r="Q11" s="447"/>
      <c r="R11" s="447"/>
      <c r="S11" s="447"/>
      <c r="T11" s="447"/>
      <c r="U11" s="441" t="s">
        <v>429</v>
      </c>
      <c r="V11" s="441"/>
      <c r="W11" s="441"/>
      <c r="X11" s="441"/>
      <c r="Y11" s="441"/>
      <c r="Z11" s="441"/>
      <c r="AA11" s="441"/>
      <c r="AB11" s="441"/>
      <c r="AC11" s="441"/>
      <c r="AD11" s="442"/>
      <c r="AE11" s="443"/>
      <c r="AF11" s="444"/>
      <c r="AG11" s="444"/>
      <c r="AH11" s="444"/>
      <c r="AI11" s="444"/>
      <c r="AJ11" s="444"/>
      <c r="AK11" s="444"/>
      <c r="AL11" s="445"/>
      <c r="AM11" s="376"/>
      <c r="AP11" s="100"/>
      <c r="AQ11" s="108"/>
      <c r="AR11" s="108"/>
      <c r="AS11" s="108"/>
      <c r="AT11" s="108"/>
      <c r="AU11" s="108"/>
      <c r="AV11" s="108"/>
      <c r="AW11" s="108"/>
      <c r="AX11" s="108"/>
      <c r="AY11" s="108"/>
      <c r="AZ11" s="108"/>
      <c r="BA11" s="108"/>
      <c r="BB11" s="108"/>
      <c r="BC11" s="108"/>
    </row>
    <row r="12" spans="1:55" ht="13.65" customHeight="1" x14ac:dyDescent="0.25">
      <c r="A12" s="3">
        <f>ROW()</f>
        <v>12</v>
      </c>
      <c r="B12" s="446"/>
      <c r="C12" s="447"/>
      <c r="D12" s="447"/>
      <c r="E12" s="448"/>
      <c r="F12" s="446" t="s">
        <v>488</v>
      </c>
      <c r="G12" s="447"/>
      <c r="H12" s="447"/>
      <c r="I12" s="447"/>
      <c r="J12" s="447"/>
      <c r="K12" s="447"/>
      <c r="L12" s="447"/>
      <c r="M12" s="447"/>
      <c r="N12" s="447"/>
      <c r="O12" s="447"/>
      <c r="P12" s="447"/>
      <c r="Q12" s="447"/>
      <c r="R12" s="447"/>
      <c r="S12" s="447"/>
      <c r="T12" s="447"/>
      <c r="U12" s="490" t="s">
        <v>429</v>
      </c>
      <c r="V12" s="490"/>
      <c r="W12" s="490"/>
      <c r="X12" s="490"/>
      <c r="Y12" s="490"/>
      <c r="Z12" s="490"/>
      <c r="AA12" s="490"/>
      <c r="AB12" s="490"/>
      <c r="AC12" s="490"/>
      <c r="AD12" s="491"/>
      <c r="AE12" s="443"/>
      <c r="AF12" s="444"/>
      <c r="AG12" s="444"/>
      <c r="AH12" s="444"/>
      <c r="AI12" s="444"/>
      <c r="AJ12" s="444"/>
      <c r="AK12" s="444"/>
      <c r="AL12" s="445"/>
      <c r="AM12" s="376"/>
      <c r="AP12" s="100"/>
      <c r="AQ12" s="108"/>
      <c r="AR12" s="108"/>
      <c r="AS12" s="108"/>
      <c r="AT12" s="108"/>
      <c r="AU12" s="108"/>
      <c r="AV12" s="108"/>
      <c r="AW12" s="108"/>
      <c r="AX12" s="108"/>
      <c r="AY12" s="108"/>
      <c r="AZ12" s="108"/>
      <c r="BA12" s="108"/>
      <c r="BB12" s="108"/>
      <c r="BC12" s="108"/>
    </row>
    <row r="13" spans="1:55" ht="13.65" customHeight="1" x14ac:dyDescent="0.25">
      <c r="A13" s="3">
        <f>ROW()</f>
        <v>13</v>
      </c>
      <c r="B13" s="446"/>
      <c r="C13" s="447"/>
      <c r="D13" s="447"/>
      <c r="E13" s="448"/>
      <c r="F13" s="446" t="s">
        <v>489</v>
      </c>
      <c r="G13" s="447"/>
      <c r="H13" s="447"/>
      <c r="I13" s="447"/>
      <c r="J13" s="447"/>
      <c r="K13" s="447"/>
      <c r="L13" s="447"/>
      <c r="M13" s="447"/>
      <c r="N13" s="447"/>
      <c r="O13" s="447"/>
      <c r="P13" s="447"/>
      <c r="Q13" s="447"/>
      <c r="R13" s="447"/>
      <c r="S13" s="447"/>
      <c r="T13" s="447"/>
      <c r="U13" s="441" t="s">
        <v>69</v>
      </c>
      <c r="V13" s="441"/>
      <c r="W13" s="441"/>
      <c r="X13" s="441"/>
      <c r="Y13" s="441"/>
      <c r="Z13" s="441"/>
      <c r="AA13" s="441"/>
      <c r="AB13" s="441"/>
      <c r="AC13" s="441"/>
      <c r="AD13" s="442"/>
      <c r="AE13" s="443"/>
      <c r="AF13" s="444"/>
      <c r="AG13" s="444"/>
      <c r="AH13" s="444"/>
      <c r="AI13" s="444"/>
      <c r="AJ13" s="444"/>
      <c r="AK13" s="444"/>
      <c r="AL13" s="445"/>
      <c r="AM13" s="376"/>
      <c r="AO13" s="110" t="s">
        <v>69</v>
      </c>
      <c r="AP13" s="113" t="s">
        <v>74</v>
      </c>
      <c r="AQ13" s="113" t="s">
        <v>75</v>
      </c>
      <c r="AR13" s="108"/>
      <c r="AS13" s="108"/>
      <c r="AT13" s="108"/>
      <c r="AU13" s="108"/>
      <c r="AV13" s="108"/>
      <c r="AW13" s="108"/>
      <c r="AX13" s="108"/>
      <c r="AY13" s="108"/>
      <c r="AZ13" s="108"/>
      <c r="BA13" s="108"/>
      <c r="BB13" s="108"/>
      <c r="BC13" s="108"/>
    </row>
    <row r="14" spans="1:55" ht="13.65" customHeight="1" x14ac:dyDescent="0.25">
      <c r="A14" s="3">
        <f>ROW()</f>
        <v>14</v>
      </c>
      <c r="B14" s="446"/>
      <c r="C14" s="447"/>
      <c r="D14" s="447"/>
      <c r="E14" s="448"/>
      <c r="F14" s="446" t="s">
        <v>490</v>
      </c>
      <c r="G14" s="447"/>
      <c r="H14" s="447"/>
      <c r="I14" s="447"/>
      <c r="J14" s="447"/>
      <c r="K14" s="447"/>
      <c r="L14" s="447"/>
      <c r="M14" s="447"/>
      <c r="N14" s="447"/>
      <c r="O14" s="447"/>
      <c r="P14" s="447"/>
      <c r="Q14" s="447"/>
      <c r="R14" s="447"/>
      <c r="S14" s="447"/>
      <c r="T14" s="447"/>
      <c r="U14" s="441" t="s">
        <v>429</v>
      </c>
      <c r="V14" s="441"/>
      <c r="W14" s="441"/>
      <c r="X14" s="441"/>
      <c r="Y14" s="441"/>
      <c r="Z14" s="456" t="s">
        <v>76</v>
      </c>
      <c r="AA14" s="456"/>
      <c r="AB14" s="439" t="s">
        <v>69</v>
      </c>
      <c r="AC14" s="439"/>
      <c r="AD14" s="440"/>
      <c r="AE14" s="443"/>
      <c r="AF14" s="444"/>
      <c r="AG14" s="444"/>
      <c r="AH14" s="444"/>
      <c r="AI14" s="444"/>
      <c r="AJ14" s="444"/>
      <c r="AK14" s="444"/>
      <c r="AL14" s="445"/>
      <c r="AM14" s="376"/>
      <c r="AO14" s="103" t="s">
        <v>69</v>
      </c>
      <c r="AP14" s="211" t="s">
        <v>77</v>
      </c>
      <c r="AQ14" s="211" t="s">
        <v>78</v>
      </c>
      <c r="AR14" s="211" t="s">
        <v>79</v>
      </c>
      <c r="AS14" s="211" t="s">
        <v>73</v>
      </c>
      <c r="AT14" s="115"/>
      <c r="AU14" s="108"/>
      <c r="AV14" s="108"/>
      <c r="AW14" s="108"/>
      <c r="AX14" s="108"/>
      <c r="AY14" s="108"/>
      <c r="AZ14" s="108"/>
      <c r="BA14" s="108"/>
      <c r="BB14" s="108"/>
      <c r="BC14" s="108"/>
    </row>
    <row r="15" spans="1:55" ht="13.65" customHeight="1" x14ac:dyDescent="0.25">
      <c r="A15" s="3">
        <f>ROW()</f>
        <v>15</v>
      </c>
      <c r="B15" s="446"/>
      <c r="C15" s="447"/>
      <c r="D15" s="447"/>
      <c r="E15" s="448"/>
      <c r="F15" s="494" t="s">
        <v>491</v>
      </c>
      <c r="G15" s="495"/>
      <c r="H15" s="495"/>
      <c r="I15" s="495"/>
      <c r="J15" s="495"/>
      <c r="K15" s="495"/>
      <c r="L15" s="495"/>
      <c r="M15" s="495"/>
      <c r="N15" s="495"/>
      <c r="O15" s="495"/>
      <c r="P15" s="495"/>
      <c r="Q15" s="495"/>
      <c r="R15" s="160"/>
      <c r="S15" s="160"/>
      <c r="T15" s="160"/>
      <c r="U15" s="441" t="s">
        <v>69</v>
      </c>
      <c r="V15" s="441"/>
      <c r="W15" s="441"/>
      <c r="X15" s="441"/>
      <c r="Y15" s="441"/>
      <c r="Z15" s="441"/>
      <c r="AA15" s="441"/>
      <c r="AB15" s="441"/>
      <c r="AC15" s="441"/>
      <c r="AD15" s="442"/>
      <c r="AE15" s="443"/>
      <c r="AF15" s="444"/>
      <c r="AG15" s="444"/>
      <c r="AH15" s="444"/>
      <c r="AI15" s="444"/>
      <c r="AJ15" s="444"/>
      <c r="AK15" s="444"/>
      <c r="AL15" s="445"/>
      <c r="AM15" s="376"/>
      <c r="AO15" s="116" t="s">
        <v>69</v>
      </c>
      <c r="AP15" s="249" t="s">
        <v>860</v>
      </c>
      <c r="AQ15" s="249" t="s">
        <v>861</v>
      </c>
      <c r="AR15" s="250" t="s">
        <v>80</v>
      </c>
      <c r="AS15" s="117" t="s">
        <v>73</v>
      </c>
      <c r="AT15" s="102"/>
      <c r="AU15" s="100"/>
      <c r="AV15" s="100"/>
      <c r="AW15" s="100"/>
      <c r="AX15" s="100"/>
      <c r="AY15" s="100"/>
      <c r="AZ15" s="100"/>
      <c r="BA15" s="100"/>
      <c r="BB15" s="100"/>
      <c r="BC15" s="100"/>
    </row>
    <row r="16" spans="1:55" ht="13.65" customHeight="1" x14ac:dyDescent="0.25">
      <c r="A16" s="3">
        <f>ROW()</f>
        <v>16</v>
      </c>
      <c r="B16" s="446" t="s">
        <v>612</v>
      </c>
      <c r="C16" s="447"/>
      <c r="D16" s="447"/>
      <c r="E16" s="448"/>
      <c r="F16" s="494" t="s">
        <v>492</v>
      </c>
      <c r="G16" s="495"/>
      <c r="H16" s="495"/>
      <c r="I16" s="495"/>
      <c r="J16" s="495"/>
      <c r="K16" s="495"/>
      <c r="L16" s="495"/>
      <c r="M16" s="495"/>
      <c r="N16" s="495"/>
      <c r="O16" s="495"/>
      <c r="P16" s="495"/>
      <c r="Q16" s="495"/>
      <c r="R16" s="495"/>
      <c r="S16" s="495"/>
      <c r="T16" s="495"/>
      <c r="U16" s="441" t="s">
        <v>69</v>
      </c>
      <c r="V16" s="441"/>
      <c r="W16" s="441"/>
      <c r="X16" s="441"/>
      <c r="Y16" s="441"/>
      <c r="Z16" s="441"/>
      <c r="AA16" s="441"/>
      <c r="AB16" s="441"/>
      <c r="AC16" s="441"/>
      <c r="AD16" s="442"/>
      <c r="AE16" s="443"/>
      <c r="AF16" s="444"/>
      <c r="AG16" s="444"/>
      <c r="AH16" s="444"/>
      <c r="AI16" s="444"/>
      <c r="AJ16" s="444"/>
      <c r="AK16" s="444"/>
      <c r="AL16" s="445"/>
      <c r="AM16" s="376"/>
      <c r="AO16" s="116" t="s">
        <v>69</v>
      </c>
      <c r="AP16" s="251" t="s">
        <v>60</v>
      </c>
      <c r="AQ16" s="251" t="s">
        <v>61</v>
      </c>
      <c r="AR16" s="252"/>
      <c r="AS16" s="152"/>
      <c r="AT16" s="102"/>
      <c r="AU16" s="100"/>
      <c r="AV16" s="100"/>
      <c r="AW16" s="100"/>
      <c r="AX16" s="100"/>
      <c r="AY16" s="100"/>
      <c r="AZ16" s="100"/>
      <c r="BA16" s="100"/>
      <c r="BB16" s="100"/>
      <c r="BC16" s="100"/>
    </row>
    <row r="17" spans="1:55" ht="13.65" customHeight="1" x14ac:dyDescent="0.25">
      <c r="A17" s="3">
        <f>ROW()</f>
        <v>17</v>
      </c>
      <c r="B17" s="446"/>
      <c r="C17" s="447"/>
      <c r="D17" s="447"/>
      <c r="E17" s="448"/>
      <c r="F17" s="446" t="s">
        <v>493</v>
      </c>
      <c r="G17" s="447"/>
      <c r="H17" s="447"/>
      <c r="I17" s="447"/>
      <c r="J17" s="447"/>
      <c r="K17" s="447"/>
      <c r="L17" s="447"/>
      <c r="M17" s="447"/>
      <c r="N17" s="447"/>
      <c r="O17" s="447"/>
      <c r="P17" s="447"/>
      <c r="Q17" s="447"/>
      <c r="R17" s="447"/>
      <c r="S17" s="447"/>
      <c r="T17" s="447"/>
      <c r="U17" s="441" t="s">
        <v>69</v>
      </c>
      <c r="V17" s="441"/>
      <c r="W17" s="441"/>
      <c r="X17" s="441"/>
      <c r="Y17" s="441"/>
      <c r="Z17" s="441"/>
      <c r="AA17" s="441"/>
      <c r="AB17" s="441"/>
      <c r="AC17" s="441"/>
      <c r="AD17" s="442"/>
      <c r="AE17" s="443"/>
      <c r="AF17" s="444"/>
      <c r="AG17" s="444"/>
      <c r="AH17" s="444"/>
      <c r="AI17" s="444"/>
      <c r="AJ17" s="444"/>
      <c r="AK17" s="444"/>
      <c r="AL17" s="445"/>
      <c r="AM17" s="376"/>
      <c r="AO17" s="110" t="s">
        <v>69</v>
      </c>
      <c r="AP17" s="118" t="s">
        <v>64</v>
      </c>
      <c r="AQ17" s="118" t="s">
        <v>81</v>
      </c>
      <c r="AR17" s="119" t="s">
        <v>82</v>
      </c>
      <c r="AS17" s="108"/>
      <c r="AT17" s="108"/>
      <c r="AU17" s="108"/>
      <c r="AV17" s="108"/>
      <c r="AW17" s="108"/>
      <c r="AX17" s="108"/>
      <c r="AY17" s="108"/>
      <c r="AZ17" s="108"/>
      <c r="BA17" s="108"/>
      <c r="BB17" s="108"/>
      <c r="BC17" s="108"/>
    </row>
    <row r="18" spans="1:55" ht="13.65" customHeight="1" x14ac:dyDescent="0.25">
      <c r="A18" s="3">
        <f>ROW()</f>
        <v>18</v>
      </c>
      <c r="B18" s="463" t="s">
        <v>63</v>
      </c>
      <c r="C18" s="464"/>
      <c r="D18" s="464"/>
      <c r="E18" s="464"/>
      <c r="F18" s="465" t="s">
        <v>681</v>
      </c>
      <c r="G18" s="465"/>
      <c r="H18" s="465"/>
      <c r="I18" s="465"/>
      <c r="J18" s="465"/>
      <c r="K18" s="465"/>
      <c r="L18" s="465"/>
      <c r="M18" s="465"/>
      <c r="N18" s="465"/>
      <c r="O18" s="465"/>
      <c r="P18" s="465"/>
      <c r="Q18" s="465"/>
      <c r="R18" s="465"/>
      <c r="S18" s="465"/>
      <c r="T18" s="465"/>
      <c r="U18" s="465"/>
      <c r="V18" s="465"/>
      <c r="W18" s="465"/>
      <c r="X18" s="465"/>
      <c r="Y18" s="465"/>
      <c r="Z18" s="465"/>
      <c r="AA18" s="465"/>
      <c r="AB18" s="465"/>
      <c r="AC18" s="465"/>
      <c r="AD18" s="465"/>
      <c r="AE18" s="464"/>
      <c r="AF18" s="464"/>
      <c r="AG18" s="464"/>
      <c r="AH18" s="464"/>
      <c r="AI18" s="464"/>
      <c r="AJ18" s="464"/>
      <c r="AK18" s="464"/>
      <c r="AL18" s="529"/>
      <c r="AM18" s="377"/>
      <c r="AO18" s="100"/>
      <c r="AP18" s="108"/>
      <c r="AQ18" s="108"/>
      <c r="AR18" s="108"/>
      <c r="AS18" s="108"/>
      <c r="AT18" s="108"/>
      <c r="AU18" s="108"/>
      <c r="AV18" s="108"/>
      <c r="AW18" s="108"/>
      <c r="AX18" s="108"/>
      <c r="AY18" s="108"/>
      <c r="AZ18" s="108"/>
      <c r="BA18" s="108"/>
      <c r="BB18" s="108"/>
      <c r="BC18" s="108"/>
    </row>
    <row r="19" spans="1:55" ht="13.65" customHeight="1" x14ac:dyDescent="0.25">
      <c r="A19" s="3">
        <f>ROW()</f>
        <v>19</v>
      </c>
      <c r="B19" s="446"/>
      <c r="C19" s="447"/>
      <c r="D19" s="447"/>
      <c r="E19" s="448"/>
      <c r="F19" s="446" t="s">
        <v>494</v>
      </c>
      <c r="G19" s="447"/>
      <c r="H19" s="447"/>
      <c r="I19" s="447"/>
      <c r="J19" s="447"/>
      <c r="K19" s="447"/>
      <c r="L19" s="447"/>
      <c r="M19" s="447"/>
      <c r="N19" s="447"/>
      <c r="O19" s="447"/>
      <c r="P19" s="447"/>
      <c r="Q19" s="447"/>
      <c r="R19" s="447"/>
      <c r="S19" s="447"/>
      <c r="T19" s="447"/>
      <c r="U19" s="441" t="s">
        <v>429</v>
      </c>
      <c r="V19" s="441"/>
      <c r="W19" s="441"/>
      <c r="X19" s="441"/>
      <c r="Y19" s="441"/>
      <c r="Z19" s="441"/>
      <c r="AA19" s="441"/>
      <c r="AB19" s="441"/>
      <c r="AC19" s="441"/>
      <c r="AD19" s="442"/>
      <c r="AE19" s="443"/>
      <c r="AF19" s="444"/>
      <c r="AG19" s="444"/>
      <c r="AH19" s="444"/>
      <c r="AI19" s="444"/>
      <c r="AJ19" s="444"/>
      <c r="AK19" s="444"/>
      <c r="AL19" s="445"/>
      <c r="AM19" s="376"/>
      <c r="AP19" s="100"/>
      <c r="AQ19" s="108"/>
      <c r="AR19" s="108"/>
      <c r="AS19" s="108"/>
      <c r="AT19" s="108"/>
      <c r="AU19" s="108"/>
      <c r="AV19" s="108"/>
      <c r="AW19" s="108"/>
      <c r="AX19" s="108"/>
      <c r="AY19" s="108"/>
      <c r="AZ19" s="108"/>
      <c r="BA19" s="108"/>
      <c r="BB19" s="108"/>
      <c r="BC19" s="108"/>
    </row>
    <row r="20" spans="1:55" ht="13.65" customHeight="1" x14ac:dyDescent="0.25">
      <c r="A20" s="3">
        <f>ROW()</f>
        <v>20</v>
      </c>
      <c r="B20" s="446"/>
      <c r="C20" s="447"/>
      <c r="D20" s="447"/>
      <c r="E20" s="448"/>
      <c r="F20" s="446" t="s">
        <v>495</v>
      </c>
      <c r="G20" s="447"/>
      <c r="H20" s="447"/>
      <c r="I20" s="447"/>
      <c r="J20" s="447"/>
      <c r="K20" s="447"/>
      <c r="L20" s="447"/>
      <c r="M20" s="447"/>
      <c r="N20" s="447"/>
      <c r="O20" s="447"/>
      <c r="P20" s="447"/>
      <c r="Q20" s="447"/>
      <c r="R20" s="447"/>
      <c r="S20" s="447"/>
      <c r="T20" s="447"/>
      <c r="U20" s="441" t="s">
        <v>69</v>
      </c>
      <c r="V20" s="441"/>
      <c r="W20" s="441"/>
      <c r="X20" s="441"/>
      <c r="Y20" s="441"/>
      <c r="Z20" s="441"/>
      <c r="AA20" s="441"/>
      <c r="AB20" s="441"/>
      <c r="AC20" s="441"/>
      <c r="AD20" s="442"/>
      <c r="AE20" s="443"/>
      <c r="AF20" s="444"/>
      <c r="AG20" s="444"/>
      <c r="AH20" s="444"/>
      <c r="AI20" s="444"/>
      <c r="AJ20" s="444"/>
      <c r="AK20" s="444"/>
      <c r="AL20" s="445"/>
      <c r="AM20" s="376"/>
      <c r="AO20" s="110" t="s">
        <v>69</v>
      </c>
      <c r="AP20" s="121" t="s">
        <v>862</v>
      </c>
      <c r="AQ20" s="121" t="s">
        <v>863</v>
      </c>
      <c r="AR20" s="113" t="s">
        <v>864</v>
      </c>
      <c r="AS20" s="113" t="s">
        <v>865</v>
      </c>
      <c r="AT20" s="113" t="s">
        <v>866</v>
      </c>
      <c r="AU20" s="113" t="s">
        <v>73</v>
      </c>
      <c r="AV20" s="108"/>
      <c r="AW20" s="108"/>
      <c r="AX20" s="108"/>
      <c r="AY20" s="108"/>
      <c r="AZ20" s="108"/>
      <c r="BA20" s="108"/>
      <c r="BB20" s="108"/>
      <c r="BC20" s="108"/>
    </row>
    <row r="21" spans="1:55" ht="13.65" customHeight="1" x14ac:dyDescent="0.25">
      <c r="A21" s="3">
        <f>ROW()</f>
        <v>21</v>
      </c>
      <c r="B21" s="446"/>
      <c r="C21" s="447"/>
      <c r="D21" s="447"/>
      <c r="E21" s="448"/>
      <c r="F21" s="161"/>
      <c r="G21" s="160"/>
      <c r="H21" s="160"/>
      <c r="I21" s="160"/>
      <c r="J21" s="160"/>
      <c r="K21" s="160"/>
      <c r="L21" s="160"/>
      <c r="M21" s="160"/>
      <c r="N21" s="160"/>
      <c r="O21" s="160"/>
      <c r="P21" s="160"/>
      <c r="Q21" s="160"/>
      <c r="R21" s="160"/>
      <c r="S21" s="455" t="s">
        <v>96</v>
      </c>
      <c r="T21" s="456"/>
      <c r="U21" s="457"/>
      <c r="V21" s="477" t="s">
        <v>83</v>
      </c>
      <c r="W21" s="478"/>
      <c r="X21" s="479"/>
      <c r="Y21" s="477" t="s">
        <v>84</v>
      </c>
      <c r="Z21" s="478"/>
      <c r="AA21" s="479"/>
      <c r="AB21" s="480" t="s">
        <v>85</v>
      </c>
      <c r="AC21" s="481"/>
      <c r="AD21" s="482"/>
      <c r="AE21" s="443"/>
      <c r="AF21" s="444"/>
      <c r="AG21" s="444"/>
      <c r="AH21" s="444"/>
      <c r="AI21" s="444"/>
      <c r="AJ21" s="444"/>
      <c r="AK21" s="444"/>
      <c r="AL21" s="445"/>
      <c r="AM21" s="376"/>
      <c r="AO21" s="100"/>
      <c r="AP21" s="108"/>
      <c r="AQ21" s="108"/>
      <c r="AR21" s="108"/>
      <c r="AS21" s="108"/>
      <c r="AT21" s="108"/>
      <c r="AU21" s="108"/>
      <c r="AV21" s="108"/>
      <c r="AW21" s="108"/>
      <c r="AX21" s="108"/>
      <c r="AY21" s="108"/>
      <c r="AZ21" s="108"/>
      <c r="BA21" s="108"/>
      <c r="BB21" s="108"/>
      <c r="BC21" s="108"/>
    </row>
    <row r="22" spans="1:55" ht="13.65" customHeight="1" x14ac:dyDescent="0.25">
      <c r="A22" s="3">
        <f>ROW()</f>
        <v>22</v>
      </c>
      <c r="B22" s="446"/>
      <c r="C22" s="447"/>
      <c r="D22" s="447"/>
      <c r="E22" s="448"/>
      <c r="F22" s="161" t="s">
        <v>499</v>
      </c>
      <c r="G22" s="160"/>
      <c r="H22" s="160"/>
      <c r="I22" s="160"/>
      <c r="J22" s="160"/>
      <c r="K22" s="160"/>
      <c r="L22" s="160"/>
      <c r="M22" s="160"/>
      <c r="N22" s="160"/>
      <c r="O22" s="160"/>
      <c r="P22" s="160"/>
      <c r="Q22" s="160"/>
      <c r="R22" s="160"/>
      <c r="S22" s="470" t="s">
        <v>429</v>
      </c>
      <c r="T22" s="468"/>
      <c r="U22" s="469"/>
      <c r="V22" s="470" t="s">
        <v>429</v>
      </c>
      <c r="W22" s="468"/>
      <c r="X22" s="469"/>
      <c r="Y22" s="470" t="s">
        <v>429</v>
      </c>
      <c r="Z22" s="468"/>
      <c r="AA22" s="469"/>
      <c r="AB22" s="471" t="str">
        <f>IF(units="Select","",AR22)</f>
        <v/>
      </c>
      <c r="AC22" s="472"/>
      <c r="AD22" s="473"/>
      <c r="AE22" s="443"/>
      <c r="AF22" s="444"/>
      <c r="AG22" s="444"/>
      <c r="AH22" s="444"/>
      <c r="AI22" s="444"/>
      <c r="AJ22" s="444"/>
      <c r="AK22" s="444"/>
      <c r="AL22" s="445"/>
      <c r="AM22" s="376"/>
      <c r="AO22" s="140"/>
      <c r="AP22" s="104" t="s">
        <v>87</v>
      </c>
      <c r="AQ22" s="104" t="s">
        <v>86</v>
      </c>
      <c r="AR22" s="186" t="str">
        <f>IF(units=unit_usc,AQ22,AP22)</f>
        <v>bar a</v>
      </c>
      <c r="AS22" s="107"/>
      <c r="AT22" s="108"/>
      <c r="AU22" s="108"/>
      <c r="AV22" s="108"/>
      <c r="AW22" s="108"/>
      <c r="AX22" s="108"/>
      <c r="AY22" s="108"/>
      <c r="AZ22" s="108"/>
      <c r="BA22" s="108"/>
      <c r="BB22" s="108"/>
      <c r="BC22" s="108"/>
    </row>
    <row r="23" spans="1:55" ht="13.65" customHeight="1" x14ac:dyDescent="0.25">
      <c r="A23" s="3">
        <f>ROW()</f>
        <v>23</v>
      </c>
      <c r="B23" s="446"/>
      <c r="C23" s="447"/>
      <c r="D23" s="447"/>
      <c r="E23" s="448"/>
      <c r="F23" s="161" t="s">
        <v>500</v>
      </c>
      <c r="G23" s="160"/>
      <c r="H23" s="160"/>
      <c r="I23" s="160"/>
      <c r="J23" s="160"/>
      <c r="K23" s="160"/>
      <c r="L23" s="160"/>
      <c r="M23" s="160"/>
      <c r="N23" s="160"/>
      <c r="O23" s="160"/>
      <c r="P23" s="160"/>
      <c r="Q23" s="160"/>
      <c r="R23" s="160"/>
      <c r="S23" s="470" t="s">
        <v>429</v>
      </c>
      <c r="T23" s="468"/>
      <c r="U23" s="469"/>
      <c r="V23" s="470" t="s">
        <v>429</v>
      </c>
      <c r="W23" s="468"/>
      <c r="X23" s="469"/>
      <c r="Y23" s="470" t="s">
        <v>429</v>
      </c>
      <c r="Z23" s="468"/>
      <c r="AA23" s="469"/>
      <c r="AB23" s="474"/>
      <c r="AC23" s="475"/>
      <c r="AD23" s="476"/>
      <c r="AE23" s="443"/>
      <c r="AF23" s="444"/>
      <c r="AG23" s="444"/>
      <c r="AH23" s="444"/>
      <c r="AI23" s="444"/>
      <c r="AJ23" s="444"/>
      <c r="AK23" s="444"/>
      <c r="AL23" s="445"/>
      <c r="AM23" s="376"/>
      <c r="AO23" s="106"/>
      <c r="AP23" s="254"/>
      <c r="AQ23" s="254"/>
      <c r="AR23" s="254"/>
      <c r="AS23" s="107"/>
      <c r="AT23" s="108"/>
      <c r="AU23" s="108"/>
      <c r="AV23" s="108"/>
      <c r="AW23" s="108"/>
      <c r="AX23" s="108"/>
      <c r="AY23" s="108"/>
      <c r="AZ23" s="108"/>
      <c r="BA23" s="108"/>
      <c r="BB23" s="108"/>
      <c r="BC23" s="108"/>
    </row>
    <row r="24" spans="1:55" ht="13.65" customHeight="1" x14ac:dyDescent="0.25">
      <c r="A24" s="3">
        <f>ROW()</f>
        <v>24</v>
      </c>
      <c r="B24" s="446"/>
      <c r="C24" s="447"/>
      <c r="D24" s="447"/>
      <c r="E24" s="448"/>
      <c r="F24" s="161" t="s">
        <v>501</v>
      </c>
      <c r="G24" s="160"/>
      <c r="H24" s="160"/>
      <c r="I24" s="160"/>
      <c r="J24" s="160"/>
      <c r="K24" s="160"/>
      <c r="L24" s="160"/>
      <c r="M24" s="160"/>
      <c r="N24" s="160"/>
      <c r="O24" s="160"/>
      <c r="P24" s="160"/>
      <c r="Q24" s="160"/>
      <c r="R24" s="160"/>
      <c r="S24" s="470" t="s">
        <v>429</v>
      </c>
      <c r="T24" s="468"/>
      <c r="U24" s="469"/>
      <c r="V24" s="470" t="s">
        <v>429</v>
      </c>
      <c r="W24" s="468"/>
      <c r="X24" s="469"/>
      <c r="Y24" s="470" t="s">
        <v>429</v>
      </c>
      <c r="Z24" s="468"/>
      <c r="AA24" s="469"/>
      <c r="AB24" s="471" t="str">
        <f>IF(units="Select","",AR24)</f>
        <v/>
      </c>
      <c r="AC24" s="472"/>
      <c r="AD24" s="473"/>
      <c r="AE24" s="443"/>
      <c r="AF24" s="444"/>
      <c r="AG24" s="444"/>
      <c r="AH24" s="444"/>
      <c r="AI24" s="444"/>
      <c r="AJ24" s="444"/>
      <c r="AK24" s="444"/>
      <c r="AL24" s="445"/>
      <c r="AM24" s="376"/>
      <c r="AO24" s="140"/>
      <c r="AP24" s="104" t="s">
        <v>468</v>
      </c>
      <c r="AQ24" s="104" t="s">
        <v>617</v>
      </c>
      <c r="AR24" s="186" t="str">
        <f>IF(units=unit_usc,AQ24,AP24)</f>
        <v>kJ/kgK</v>
      </c>
      <c r="AS24" s="107"/>
      <c r="AT24" s="108"/>
      <c r="AU24" s="108"/>
      <c r="AV24" s="108"/>
      <c r="AW24" s="108"/>
      <c r="AX24" s="108"/>
      <c r="AY24" s="108"/>
      <c r="AZ24" s="108"/>
      <c r="BA24" s="108"/>
      <c r="BB24" s="108"/>
      <c r="BC24" s="108"/>
    </row>
    <row r="25" spans="1:55" ht="13.65" customHeight="1" x14ac:dyDescent="0.25">
      <c r="A25" s="3">
        <f>ROW()</f>
        <v>25</v>
      </c>
      <c r="B25" s="446"/>
      <c r="C25" s="447"/>
      <c r="D25" s="447"/>
      <c r="E25" s="448"/>
      <c r="F25" s="161" t="s">
        <v>502</v>
      </c>
      <c r="G25" s="160"/>
      <c r="H25" s="160"/>
      <c r="I25" s="160"/>
      <c r="J25" s="160"/>
      <c r="K25" s="160"/>
      <c r="L25" s="160"/>
      <c r="M25" s="160"/>
      <c r="N25" s="160"/>
      <c r="O25" s="160"/>
      <c r="P25" s="160"/>
      <c r="Q25" s="160"/>
      <c r="R25" s="160"/>
      <c r="S25" s="470" t="s">
        <v>429</v>
      </c>
      <c r="T25" s="468"/>
      <c r="U25" s="469"/>
      <c r="V25" s="470" t="s">
        <v>429</v>
      </c>
      <c r="W25" s="468"/>
      <c r="X25" s="469"/>
      <c r="Y25" s="470" t="s">
        <v>429</v>
      </c>
      <c r="Z25" s="468"/>
      <c r="AA25" s="469"/>
      <c r="AB25" s="471" t="str">
        <f>IF(units="Select","",AR25)</f>
        <v/>
      </c>
      <c r="AC25" s="472"/>
      <c r="AD25" s="473"/>
      <c r="AE25" s="443"/>
      <c r="AF25" s="444"/>
      <c r="AG25" s="444"/>
      <c r="AH25" s="444"/>
      <c r="AI25" s="444"/>
      <c r="AJ25" s="444"/>
      <c r="AK25" s="444"/>
      <c r="AL25" s="445"/>
      <c r="AM25" s="376"/>
      <c r="AO25" s="140"/>
      <c r="AP25" s="104" t="s">
        <v>89</v>
      </c>
      <c r="AQ25" s="104" t="s">
        <v>88</v>
      </c>
      <c r="AR25" s="186" t="str">
        <f>IF(units=unit_usc,AQ25,AP25)</f>
        <v>Pa s</v>
      </c>
      <c r="AS25" s="107"/>
      <c r="AT25" s="108"/>
      <c r="AU25" s="108"/>
      <c r="AV25" s="108"/>
      <c r="AW25" s="108"/>
      <c r="AX25" s="108"/>
      <c r="AY25" s="108"/>
      <c r="AZ25" s="108"/>
      <c r="BA25" s="108"/>
      <c r="BB25" s="108"/>
      <c r="BC25" s="108"/>
    </row>
    <row r="26" spans="1:55" ht="13.65" customHeight="1" x14ac:dyDescent="0.25">
      <c r="A26" s="3">
        <f>ROW()</f>
        <v>26</v>
      </c>
      <c r="B26" s="446" t="s">
        <v>90</v>
      </c>
      <c r="C26" s="447"/>
      <c r="D26" s="447"/>
      <c r="E26" s="448"/>
      <c r="F26" s="446" t="s">
        <v>503</v>
      </c>
      <c r="G26" s="447"/>
      <c r="H26" s="447"/>
      <c r="I26" s="447"/>
      <c r="J26" s="447"/>
      <c r="K26" s="447"/>
      <c r="L26" s="447"/>
      <c r="M26" s="447"/>
      <c r="N26" s="447"/>
      <c r="O26" s="447"/>
      <c r="P26" s="447"/>
      <c r="Q26" s="447"/>
      <c r="R26" s="447"/>
      <c r="S26" s="447"/>
      <c r="T26" s="447"/>
      <c r="U26" s="441" t="s">
        <v>429</v>
      </c>
      <c r="V26" s="441"/>
      <c r="W26" s="441"/>
      <c r="X26" s="441"/>
      <c r="Y26" s="441"/>
      <c r="Z26" s="441"/>
      <c r="AA26" s="441"/>
      <c r="AB26" s="441"/>
      <c r="AC26" s="441"/>
      <c r="AD26" s="442"/>
      <c r="AE26" s="443"/>
      <c r="AF26" s="444"/>
      <c r="AG26" s="444"/>
      <c r="AH26" s="444"/>
      <c r="AI26" s="444"/>
      <c r="AJ26" s="444"/>
      <c r="AK26" s="444"/>
      <c r="AL26" s="445"/>
      <c r="AM26" s="376"/>
      <c r="AP26" s="100"/>
      <c r="AQ26" s="108"/>
      <c r="AR26" s="108"/>
      <c r="AS26" s="108"/>
      <c r="AT26" s="108"/>
      <c r="AU26" s="108"/>
      <c r="AV26" s="108"/>
      <c r="AW26" s="108"/>
      <c r="AX26" s="108"/>
      <c r="AY26" s="108"/>
      <c r="AZ26" s="108"/>
      <c r="BA26" s="108"/>
      <c r="BB26" s="108"/>
      <c r="BC26" s="108"/>
    </row>
    <row r="27" spans="1:55" ht="13.65" customHeight="1" x14ac:dyDescent="0.25">
      <c r="A27" s="3">
        <f>ROW()</f>
        <v>27</v>
      </c>
      <c r="B27" s="446" t="s">
        <v>90</v>
      </c>
      <c r="C27" s="447"/>
      <c r="D27" s="447"/>
      <c r="E27" s="448"/>
      <c r="F27" s="446" t="s">
        <v>504</v>
      </c>
      <c r="G27" s="447"/>
      <c r="H27" s="447"/>
      <c r="I27" s="447"/>
      <c r="J27" s="447"/>
      <c r="K27" s="447"/>
      <c r="L27" s="447"/>
      <c r="M27" s="447"/>
      <c r="N27" s="447"/>
      <c r="O27" s="447"/>
      <c r="P27" s="447"/>
      <c r="Q27" s="447"/>
      <c r="R27" s="447"/>
      <c r="S27" s="447"/>
      <c r="T27" s="447"/>
      <c r="U27" s="441" t="s">
        <v>429</v>
      </c>
      <c r="V27" s="441"/>
      <c r="W27" s="441"/>
      <c r="X27" s="441"/>
      <c r="Y27" s="441"/>
      <c r="Z27" s="441"/>
      <c r="AA27" s="441"/>
      <c r="AB27" s="441"/>
      <c r="AC27" s="441"/>
      <c r="AD27" s="442"/>
      <c r="AE27" s="443"/>
      <c r="AF27" s="444"/>
      <c r="AG27" s="444"/>
      <c r="AH27" s="444"/>
      <c r="AI27" s="444"/>
      <c r="AJ27" s="444"/>
      <c r="AK27" s="444"/>
      <c r="AL27" s="445"/>
      <c r="AM27" s="376"/>
      <c r="AP27" s="100"/>
      <c r="AQ27" s="108"/>
      <c r="AR27" s="108"/>
      <c r="AS27" s="108"/>
      <c r="AT27" s="108"/>
      <c r="AU27" s="108"/>
      <c r="AV27" s="108"/>
      <c r="AW27" s="108"/>
      <c r="AX27" s="108"/>
      <c r="AY27" s="108"/>
      <c r="AZ27" s="108"/>
      <c r="BA27" s="108"/>
      <c r="BB27" s="108"/>
      <c r="BC27" s="108"/>
    </row>
    <row r="28" spans="1:55" ht="13.65" customHeight="1" x14ac:dyDescent="0.25">
      <c r="A28" s="3">
        <f>ROW()</f>
        <v>28</v>
      </c>
      <c r="B28" s="446" t="s">
        <v>91</v>
      </c>
      <c r="C28" s="447"/>
      <c r="D28" s="447"/>
      <c r="E28" s="448"/>
      <c r="F28" s="446" t="s">
        <v>505</v>
      </c>
      <c r="G28" s="447"/>
      <c r="H28" s="447"/>
      <c r="I28" s="447"/>
      <c r="J28" s="447"/>
      <c r="K28" s="447"/>
      <c r="L28" s="447"/>
      <c r="M28" s="447"/>
      <c r="N28" s="447"/>
      <c r="O28" s="447"/>
      <c r="P28" s="447"/>
      <c r="Q28" s="447"/>
      <c r="R28" s="447"/>
      <c r="S28" s="447"/>
      <c r="T28" s="447"/>
      <c r="U28" s="441" t="s">
        <v>429</v>
      </c>
      <c r="V28" s="441"/>
      <c r="W28" s="441"/>
      <c r="X28" s="441"/>
      <c r="Y28" s="441"/>
      <c r="Z28" s="441"/>
      <c r="AA28" s="441"/>
      <c r="AB28" s="481" t="s">
        <v>92</v>
      </c>
      <c r="AC28" s="481"/>
      <c r="AD28" s="482"/>
      <c r="AE28" s="443"/>
      <c r="AF28" s="444"/>
      <c r="AG28" s="444"/>
      <c r="AH28" s="444"/>
      <c r="AI28" s="444"/>
      <c r="AJ28" s="444"/>
      <c r="AK28" s="444"/>
      <c r="AL28" s="445"/>
      <c r="AM28" s="376"/>
      <c r="AP28" s="100"/>
      <c r="AQ28" s="108"/>
      <c r="AR28" s="108"/>
      <c r="AS28" s="108"/>
      <c r="AT28" s="108"/>
      <c r="AU28" s="108"/>
      <c r="AV28" s="108"/>
      <c r="AW28" s="108"/>
      <c r="AX28" s="108"/>
      <c r="AY28" s="108"/>
      <c r="AZ28" s="108"/>
      <c r="BA28" s="108"/>
      <c r="BB28" s="108"/>
      <c r="BC28" s="108"/>
    </row>
    <row r="29" spans="1:55" ht="13.65" customHeight="1" x14ac:dyDescent="0.25">
      <c r="A29" s="3">
        <f>ROW()</f>
        <v>29</v>
      </c>
      <c r="B29" s="446"/>
      <c r="C29" s="447"/>
      <c r="D29" s="447"/>
      <c r="E29" s="448"/>
      <c r="F29" s="446" t="s">
        <v>506</v>
      </c>
      <c r="G29" s="447"/>
      <c r="H29" s="447"/>
      <c r="I29" s="447"/>
      <c r="J29" s="447"/>
      <c r="K29" s="447"/>
      <c r="L29" s="447"/>
      <c r="M29" s="447"/>
      <c r="N29" s="447"/>
      <c r="O29" s="447"/>
      <c r="P29" s="447"/>
      <c r="Q29" s="447"/>
      <c r="R29" s="447"/>
      <c r="S29" s="447"/>
      <c r="T29" s="447"/>
      <c r="U29" s="441" t="s">
        <v>429</v>
      </c>
      <c r="V29" s="441"/>
      <c r="W29" s="441"/>
      <c r="X29" s="441"/>
      <c r="Y29" s="441"/>
      <c r="Z29" s="441"/>
      <c r="AA29" s="441"/>
      <c r="AB29" s="481" t="s">
        <v>92</v>
      </c>
      <c r="AC29" s="481"/>
      <c r="AD29" s="482"/>
      <c r="AE29" s="443"/>
      <c r="AF29" s="444"/>
      <c r="AG29" s="444"/>
      <c r="AH29" s="444"/>
      <c r="AI29" s="444"/>
      <c r="AJ29" s="444"/>
      <c r="AK29" s="444"/>
      <c r="AL29" s="445"/>
      <c r="AM29" s="376"/>
      <c r="AP29" s="100"/>
      <c r="AQ29" s="108"/>
      <c r="AR29" s="108"/>
      <c r="AS29" s="108"/>
      <c r="AT29" s="108"/>
      <c r="AU29" s="108"/>
      <c r="AV29" s="108"/>
      <c r="AW29" s="108"/>
      <c r="AX29" s="108"/>
      <c r="AY29" s="108"/>
      <c r="AZ29" s="108"/>
      <c r="BA29" s="108"/>
      <c r="BB29" s="108"/>
      <c r="BC29" s="108"/>
    </row>
    <row r="30" spans="1:55" ht="13.65" customHeight="1" x14ac:dyDescent="0.25">
      <c r="A30" s="3">
        <f>ROW()</f>
        <v>30</v>
      </c>
      <c r="B30" s="446"/>
      <c r="C30" s="447"/>
      <c r="D30" s="447"/>
      <c r="E30" s="448"/>
      <c r="F30" s="446" t="s">
        <v>507</v>
      </c>
      <c r="G30" s="447"/>
      <c r="H30" s="447"/>
      <c r="I30" s="447"/>
      <c r="J30" s="447"/>
      <c r="K30" s="447"/>
      <c r="L30" s="447"/>
      <c r="M30" s="447"/>
      <c r="N30" s="447"/>
      <c r="O30" s="447"/>
      <c r="P30" s="447"/>
      <c r="Q30" s="447"/>
      <c r="R30" s="447"/>
      <c r="S30" s="447"/>
      <c r="T30" s="447"/>
      <c r="U30" s="441" t="s">
        <v>429</v>
      </c>
      <c r="V30" s="441"/>
      <c r="W30" s="441"/>
      <c r="X30" s="441"/>
      <c r="Y30" s="441"/>
      <c r="Z30" s="441"/>
      <c r="AA30" s="441"/>
      <c r="AB30" s="513" t="s">
        <v>93</v>
      </c>
      <c r="AC30" s="513"/>
      <c r="AD30" s="514"/>
      <c r="AE30" s="443"/>
      <c r="AF30" s="444"/>
      <c r="AG30" s="444"/>
      <c r="AH30" s="444"/>
      <c r="AI30" s="444"/>
      <c r="AJ30" s="444"/>
      <c r="AK30" s="444"/>
      <c r="AL30" s="445"/>
      <c r="AM30" s="376"/>
      <c r="AP30" s="100"/>
      <c r="AQ30" s="108"/>
      <c r="AR30" s="108"/>
      <c r="AS30" s="108"/>
      <c r="AT30" s="108"/>
      <c r="AU30" s="108"/>
      <c r="AV30" s="108"/>
      <c r="AW30" s="108"/>
      <c r="AX30" s="108"/>
      <c r="AY30" s="108"/>
      <c r="AZ30" s="108"/>
      <c r="BA30" s="108"/>
      <c r="BB30" s="108"/>
      <c r="BC30" s="108"/>
    </row>
    <row r="31" spans="1:55" ht="13.65" customHeight="1" x14ac:dyDescent="0.25">
      <c r="A31" s="3">
        <f>ROW()</f>
        <v>31</v>
      </c>
      <c r="B31" s="446"/>
      <c r="C31" s="447"/>
      <c r="D31" s="447"/>
      <c r="E31" s="448"/>
      <c r="F31" s="446" t="s">
        <v>508</v>
      </c>
      <c r="G31" s="447"/>
      <c r="H31" s="447"/>
      <c r="I31" s="447"/>
      <c r="J31" s="447"/>
      <c r="K31" s="447"/>
      <c r="L31" s="447"/>
      <c r="M31" s="447"/>
      <c r="N31" s="447"/>
      <c r="O31" s="447"/>
      <c r="P31" s="447"/>
      <c r="Q31" s="447"/>
      <c r="R31" s="447"/>
      <c r="S31" s="447"/>
      <c r="T31" s="447"/>
      <c r="U31" s="441" t="s">
        <v>429</v>
      </c>
      <c r="V31" s="441"/>
      <c r="W31" s="441"/>
      <c r="X31" s="441"/>
      <c r="Y31" s="441"/>
      <c r="Z31" s="441"/>
      <c r="AA31" s="441"/>
      <c r="AB31" s="481" t="s">
        <v>92</v>
      </c>
      <c r="AC31" s="481"/>
      <c r="AD31" s="482"/>
      <c r="AE31" s="443"/>
      <c r="AF31" s="444"/>
      <c r="AG31" s="444"/>
      <c r="AH31" s="444"/>
      <c r="AI31" s="444"/>
      <c r="AJ31" s="444"/>
      <c r="AK31" s="444"/>
      <c r="AL31" s="445"/>
      <c r="AM31" s="376"/>
      <c r="AP31" s="100"/>
      <c r="AQ31" s="108"/>
      <c r="AR31" s="108"/>
      <c r="AS31" s="108"/>
      <c r="AT31" s="108"/>
      <c r="AU31" s="108"/>
      <c r="AV31" s="108"/>
      <c r="AW31" s="108"/>
      <c r="AX31" s="108"/>
      <c r="AY31" s="108"/>
      <c r="AZ31" s="108"/>
      <c r="BA31" s="108"/>
      <c r="BB31" s="108"/>
      <c r="BC31" s="108"/>
    </row>
    <row r="32" spans="1:55" ht="13.65" customHeight="1" x14ac:dyDescent="0.25">
      <c r="A32" s="3">
        <f>ROW()</f>
        <v>32</v>
      </c>
      <c r="B32" s="463" t="s">
        <v>63</v>
      </c>
      <c r="C32" s="464"/>
      <c r="D32" s="464"/>
      <c r="E32" s="464"/>
      <c r="F32" s="465" t="s">
        <v>682</v>
      </c>
      <c r="G32" s="465"/>
      <c r="H32" s="465"/>
      <c r="I32" s="465"/>
      <c r="J32" s="465"/>
      <c r="K32" s="465"/>
      <c r="L32" s="465"/>
      <c r="M32" s="465"/>
      <c r="N32" s="465"/>
      <c r="O32" s="465"/>
      <c r="P32" s="465"/>
      <c r="Q32" s="465"/>
      <c r="R32" s="465"/>
      <c r="S32" s="465"/>
      <c r="T32" s="465"/>
      <c r="U32" s="465"/>
      <c r="V32" s="465"/>
      <c r="W32" s="465"/>
      <c r="X32" s="465"/>
      <c r="Y32" s="465"/>
      <c r="Z32" s="465"/>
      <c r="AA32" s="465"/>
      <c r="AB32" s="465"/>
      <c r="AC32" s="465"/>
      <c r="AD32" s="465"/>
      <c r="AE32" s="464"/>
      <c r="AF32" s="464"/>
      <c r="AG32" s="464"/>
      <c r="AH32" s="464"/>
      <c r="AI32" s="464"/>
      <c r="AJ32" s="464"/>
      <c r="AK32" s="464"/>
      <c r="AL32" s="529"/>
      <c r="AM32" s="376"/>
      <c r="AO32" s="100"/>
      <c r="AP32" s="108"/>
      <c r="AQ32" s="108"/>
      <c r="AR32" s="108"/>
      <c r="AS32" s="108"/>
      <c r="AT32" s="108"/>
      <c r="AU32" s="108"/>
      <c r="AV32" s="12" t="s">
        <v>618</v>
      </c>
      <c r="AW32" s="108"/>
      <c r="AX32" s="108"/>
      <c r="AY32" s="108"/>
      <c r="AZ32" s="108"/>
      <c r="BA32" s="108"/>
      <c r="BB32" s="108"/>
      <c r="BC32" s="108"/>
    </row>
    <row r="33" spans="1:55" ht="13.65" customHeight="1" x14ac:dyDescent="0.25">
      <c r="A33" s="3">
        <f>ROW()</f>
        <v>33</v>
      </c>
      <c r="B33" s="446"/>
      <c r="C33" s="447"/>
      <c r="D33" s="447"/>
      <c r="E33" s="448"/>
      <c r="F33" s="446" t="s">
        <v>509</v>
      </c>
      <c r="G33" s="447"/>
      <c r="H33" s="447"/>
      <c r="I33" s="447"/>
      <c r="J33" s="447"/>
      <c r="K33" s="447"/>
      <c r="L33" s="447"/>
      <c r="M33" s="447"/>
      <c r="N33" s="447"/>
      <c r="O33" s="447"/>
      <c r="P33" s="447"/>
      <c r="Q33" s="447"/>
      <c r="R33" s="447"/>
      <c r="S33" s="447"/>
      <c r="T33" s="447"/>
      <c r="U33" s="441" t="s">
        <v>69</v>
      </c>
      <c r="V33" s="441"/>
      <c r="W33" s="441"/>
      <c r="X33" s="441"/>
      <c r="Y33" s="441"/>
      <c r="Z33" s="441"/>
      <c r="AA33" s="441"/>
      <c r="AB33" s="441"/>
      <c r="AC33" s="441"/>
      <c r="AD33" s="442"/>
      <c r="AE33" s="443"/>
      <c r="AF33" s="444"/>
      <c r="AG33" s="444"/>
      <c r="AH33" s="444"/>
      <c r="AI33" s="444"/>
      <c r="AJ33" s="444"/>
      <c r="AK33" s="444"/>
      <c r="AL33" s="445"/>
      <c r="AM33" s="376"/>
      <c r="AO33" s="110" t="s">
        <v>69</v>
      </c>
      <c r="AP33" s="113" t="s">
        <v>94</v>
      </c>
      <c r="AQ33" s="114" t="s">
        <v>95</v>
      </c>
      <c r="AR33" s="113" t="s">
        <v>909</v>
      </c>
      <c r="AS33" s="113" t="s">
        <v>73</v>
      </c>
      <c r="AT33" s="108"/>
      <c r="AU33" s="108"/>
      <c r="AV33" s="12" t="s">
        <v>619</v>
      </c>
      <c r="AW33" s="108"/>
      <c r="AX33" s="108"/>
      <c r="AY33" s="108"/>
      <c r="AZ33" s="108"/>
      <c r="BA33" s="108"/>
      <c r="BB33" s="108"/>
      <c r="BC33" s="108"/>
    </row>
    <row r="34" spans="1:55" ht="13.65" customHeight="1" x14ac:dyDescent="0.25">
      <c r="A34" s="3">
        <f>ROW()</f>
        <v>34</v>
      </c>
      <c r="B34" s="446"/>
      <c r="C34" s="447"/>
      <c r="D34" s="447"/>
      <c r="E34" s="448"/>
      <c r="F34" s="446"/>
      <c r="G34" s="447"/>
      <c r="H34" s="447"/>
      <c r="I34" s="447"/>
      <c r="J34" s="447"/>
      <c r="K34" s="447"/>
      <c r="L34" s="447"/>
      <c r="M34" s="455" t="s">
        <v>96</v>
      </c>
      <c r="N34" s="456"/>
      <c r="O34" s="457"/>
      <c r="P34" s="455" t="s">
        <v>97</v>
      </c>
      <c r="Q34" s="456"/>
      <c r="R34" s="457"/>
      <c r="S34" s="477" t="s">
        <v>83</v>
      </c>
      <c r="T34" s="478"/>
      <c r="U34" s="479"/>
      <c r="V34" s="477" t="s">
        <v>84</v>
      </c>
      <c r="W34" s="478"/>
      <c r="X34" s="479"/>
      <c r="Y34" s="477" t="s">
        <v>73</v>
      </c>
      <c r="Z34" s="478"/>
      <c r="AA34" s="479"/>
      <c r="AB34" s="480" t="s">
        <v>85</v>
      </c>
      <c r="AC34" s="481"/>
      <c r="AD34" s="482"/>
      <c r="AE34" s="443"/>
      <c r="AF34" s="444"/>
      <c r="AG34" s="444"/>
      <c r="AH34" s="444"/>
      <c r="AI34" s="444"/>
      <c r="AJ34" s="444"/>
      <c r="AK34" s="444"/>
      <c r="AL34" s="445"/>
      <c r="AM34" s="376"/>
      <c r="AO34" s="100"/>
      <c r="AP34" s="120"/>
      <c r="AQ34" s="108"/>
      <c r="AR34" s="108"/>
      <c r="AS34" s="108"/>
      <c r="AT34" s="108"/>
      <c r="AU34" s="108"/>
      <c r="AV34" s="12" t="s">
        <v>620</v>
      </c>
      <c r="AW34" s="108"/>
      <c r="AX34" s="108"/>
      <c r="AY34" s="108"/>
      <c r="AZ34" s="108"/>
      <c r="BA34" s="108"/>
      <c r="BB34" s="108"/>
      <c r="BC34" s="108"/>
    </row>
    <row r="35" spans="1:55" ht="13.65" customHeight="1" x14ac:dyDescent="0.25">
      <c r="A35" s="3">
        <f>ROW()</f>
        <v>35</v>
      </c>
      <c r="B35" s="446"/>
      <c r="C35" s="447"/>
      <c r="D35" s="447"/>
      <c r="E35" s="448"/>
      <c r="F35" s="446" t="s">
        <v>511</v>
      </c>
      <c r="G35" s="447"/>
      <c r="H35" s="447"/>
      <c r="I35" s="447"/>
      <c r="J35" s="447"/>
      <c r="K35" s="447"/>
      <c r="L35" s="447"/>
      <c r="M35" s="458" t="s">
        <v>429</v>
      </c>
      <c r="N35" s="441"/>
      <c r="O35" s="442"/>
      <c r="P35" s="458" t="s">
        <v>429</v>
      </c>
      <c r="Q35" s="441"/>
      <c r="R35" s="442"/>
      <c r="S35" s="458" t="s">
        <v>429</v>
      </c>
      <c r="T35" s="441"/>
      <c r="U35" s="442"/>
      <c r="V35" s="458" t="s">
        <v>429</v>
      </c>
      <c r="W35" s="441"/>
      <c r="X35" s="442"/>
      <c r="Y35" s="458" t="s">
        <v>429</v>
      </c>
      <c r="Z35" s="441"/>
      <c r="AA35" s="442"/>
      <c r="AB35" s="499" t="str">
        <f>IF(units="Select","",AR35)</f>
        <v/>
      </c>
      <c r="AC35" s="500"/>
      <c r="AD35" s="501"/>
      <c r="AE35" s="530"/>
      <c r="AF35" s="531"/>
      <c r="AG35" s="531"/>
      <c r="AH35" s="531"/>
      <c r="AI35" s="531"/>
      <c r="AJ35" s="531"/>
      <c r="AK35" s="531"/>
      <c r="AL35" s="532"/>
      <c r="AM35" s="376"/>
      <c r="AO35" s="140"/>
      <c r="AP35" s="104" t="s">
        <v>102</v>
      </c>
      <c r="AQ35" s="206" t="s">
        <v>101</v>
      </c>
      <c r="AR35" s="186" t="str">
        <f>IF(units=unit_usc,AQ35,AP35)</f>
        <v>m³/h</v>
      </c>
      <c r="AS35" s="107"/>
      <c r="AT35" s="108"/>
      <c r="AU35" s="108"/>
      <c r="AV35" s="108"/>
      <c r="AW35" s="182"/>
      <c r="AX35" s="108"/>
      <c r="AY35" s="108"/>
      <c r="AZ35" s="108"/>
      <c r="BA35" s="108"/>
      <c r="BB35" s="108"/>
      <c r="BC35" s="108"/>
    </row>
    <row r="36" spans="1:55" ht="13.65" customHeight="1" x14ac:dyDescent="0.25">
      <c r="A36" s="3">
        <f>ROW()</f>
        <v>36</v>
      </c>
      <c r="B36" s="446"/>
      <c r="C36" s="447"/>
      <c r="D36" s="447"/>
      <c r="E36" s="448"/>
      <c r="F36" s="446" t="s">
        <v>516</v>
      </c>
      <c r="G36" s="447"/>
      <c r="H36" s="447"/>
      <c r="I36" s="447"/>
      <c r="J36" s="447"/>
      <c r="K36" s="447"/>
      <c r="L36" s="447"/>
      <c r="M36" s="458" t="s">
        <v>429</v>
      </c>
      <c r="N36" s="441"/>
      <c r="O36" s="442"/>
      <c r="P36" s="458" t="s">
        <v>429</v>
      </c>
      <c r="Q36" s="441"/>
      <c r="R36" s="442"/>
      <c r="S36" s="458" t="s">
        <v>429</v>
      </c>
      <c r="T36" s="441"/>
      <c r="U36" s="442"/>
      <c r="V36" s="458" t="s">
        <v>429</v>
      </c>
      <c r="W36" s="441"/>
      <c r="X36" s="442"/>
      <c r="Y36" s="458" t="s">
        <v>429</v>
      </c>
      <c r="Z36" s="441"/>
      <c r="AA36" s="442"/>
      <c r="AB36" s="499" t="str">
        <f>IF(units="Select","",AR36)</f>
        <v/>
      </c>
      <c r="AC36" s="500"/>
      <c r="AD36" s="501"/>
      <c r="AE36" s="530"/>
      <c r="AF36" s="531"/>
      <c r="AG36" s="531"/>
      <c r="AH36" s="531"/>
      <c r="AI36" s="531"/>
      <c r="AJ36" s="531"/>
      <c r="AK36" s="531"/>
      <c r="AL36" s="532"/>
      <c r="AM36" s="376"/>
      <c r="AO36" s="106"/>
      <c r="AP36" s="104" t="s">
        <v>108</v>
      </c>
      <c r="AQ36" s="104" t="s">
        <v>107</v>
      </c>
      <c r="AR36" s="186" t="str">
        <f>IF(units=unit_usc,AQ36,AP36)</f>
        <v>m</v>
      </c>
      <c r="AS36" s="107"/>
      <c r="AT36" s="108"/>
      <c r="AU36" s="108"/>
      <c r="AV36" s="186" t="s">
        <v>106</v>
      </c>
      <c r="AW36" s="186" t="s">
        <v>105</v>
      </c>
      <c r="AX36" s="207"/>
      <c r="AY36" s="107"/>
      <c r="AZ36" s="108"/>
      <c r="BA36" s="108"/>
      <c r="BB36" s="108"/>
      <c r="BC36" s="108"/>
    </row>
    <row r="37" spans="1:55" ht="13.65" customHeight="1" x14ac:dyDescent="0.25">
      <c r="A37" s="3">
        <f>ROW()</f>
        <v>37</v>
      </c>
      <c r="B37" s="446"/>
      <c r="C37" s="447"/>
      <c r="D37" s="447"/>
      <c r="E37" s="448"/>
      <c r="F37" s="459" t="s">
        <v>517</v>
      </c>
      <c r="G37" s="460"/>
      <c r="H37" s="460"/>
      <c r="I37" s="460"/>
      <c r="J37" s="460"/>
      <c r="K37" s="460"/>
      <c r="L37" s="460"/>
      <c r="M37" s="449" t="s">
        <v>429</v>
      </c>
      <c r="N37" s="450"/>
      <c r="O37" s="451"/>
      <c r="P37" s="449" t="s">
        <v>429</v>
      </c>
      <c r="Q37" s="450"/>
      <c r="R37" s="451"/>
      <c r="S37" s="449" t="s">
        <v>429</v>
      </c>
      <c r="T37" s="450"/>
      <c r="U37" s="451"/>
      <c r="V37" s="449" t="s">
        <v>429</v>
      </c>
      <c r="W37" s="450"/>
      <c r="X37" s="451"/>
      <c r="Y37" s="449" t="s">
        <v>429</v>
      </c>
      <c r="Z37" s="450"/>
      <c r="AA37" s="451"/>
      <c r="AB37" s="504" t="str">
        <f>IF(units="Select","",AR37)</f>
        <v/>
      </c>
      <c r="AC37" s="505"/>
      <c r="AD37" s="506"/>
      <c r="AE37" s="530"/>
      <c r="AF37" s="531"/>
      <c r="AG37" s="531"/>
      <c r="AH37" s="531"/>
      <c r="AI37" s="531"/>
      <c r="AJ37" s="531"/>
      <c r="AK37" s="531"/>
      <c r="AL37" s="532"/>
      <c r="AM37" s="376"/>
      <c r="AO37" s="106"/>
      <c r="AP37" s="104" t="s">
        <v>108</v>
      </c>
      <c r="AQ37" s="104" t="s">
        <v>107</v>
      </c>
      <c r="AR37" s="186" t="str">
        <f>IF(units=unit_usc,AQ37,AP37)</f>
        <v>m</v>
      </c>
      <c r="AS37" s="207"/>
      <c r="AT37" s="261" t="s">
        <v>616</v>
      </c>
      <c r="AU37" s="184" t="str">
        <f>IF(units=unit_si,AV37,IF(units=unit_usc,AW37,""))</f>
        <v/>
      </c>
      <c r="AV37" s="184">
        <v>1.01325</v>
      </c>
      <c r="AW37" s="184">
        <v>14.696</v>
      </c>
      <c r="AX37" s="183"/>
      <c r="AY37" s="108"/>
      <c r="AZ37" s="108"/>
      <c r="BA37" s="108"/>
      <c r="BB37" s="108"/>
      <c r="BC37" s="108"/>
    </row>
    <row r="38" spans="1:55" ht="13.65" customHeight="1" x14ac:dyDescent="0.25">
      <c r="A38" s="3">
        <f>ROW()</f>
        <v>38</v>
      </c>
      <c r="B38" s="446"/>
      <c r="C38" s="447"/>
      <c r="D38" s="447"/>
      <c r="E38" s="448"/>
      <c r="F38" s="461"/>
      <c r="G38" s="462"/>
      <c r="H38" s="462"/>
      <c r="I38" s="462"/>
      <c r="J38" s="462"/>
      <c r="K38" s="462"/>
      <c r="L38" s="462"/>
      <c r="M38" s="452"/>
      <c r="N38" s="453"/>
      <c r="O38" s="454"/>
      <c r="P38" s="452"/>
      <c r="Q38" s="453"/>
      <c r="R38" s="454"/>
      <c r="S38" s="452"/>
      <c r="T38" s="453"/>
      <c r="U38" s="454"/>
      <c r="V38" s="452"/>
      <c r="W38" s="453"/>
      <c r="X38" s="454"/>
      <c r="Y38" s="452"/>
      <c r="Z38" s="453"/>
      <c r="AA38" s="454"/>
      <c r="AB38" s="507"/>
      <c r="AC38" s="508"/>
      <c r="AD38" s="509"/>
      <c r="AE38" s="530"/>
      <c r="AF38" s="531"/>
      <c r="AG38" s="531"/>
      <c r="AH38" s="531"/>
      <c r="AI38" s="531"/>
      <c r="AJ38" s="531"/>
      <c r="AK38" s="531"/>
      <c r="AL38" s="532"/>
      <c r="AM38" s="376"/>
      <c r="AO38" s="106"/>
      <c r="AP38" s="107"/>
      <c r="AQ38" s="107"/>
      <c r="AR38" s="106"/>
      <c r="AS38" s="207"/>
      <c r="AT38" s="261"/>
      <c r="AU38" s="303"/>
      <c r="AV38" s="182"/>
      <c r="AW38" s="182"/>
      <c r="AX38" s="107"/>
      <c r="AY38" s="107"/>
      <c r="AZ38" s="108"/>
      <c r="BA38" s="108"/>
      <c r="BB38" s="108"/>
      <c r="BC38" s="108"/>
    </row>
    <row r="39" spans="1:55" ht="13.65" customHeight="1" x14ac:dyDescent="0.25">
      <c r="A39" s="3">
        <f>ROW()</f>
        <v>39</v>
      </c>
      <c r="B39" s="446"/>
      <c r="C39" s="447"/>
      <c r="D39" s="447"/>
      <c r="E39" s="448"/>
      <c r="F39" s="446" t="s">
        <v>510</v>
      </c>
      <c r="G39" s="447"/>
      <c r="H39" s="447"/>
      <c r="I39" s="447"/>
      <c r="J39" s="447"/>
      <c r="K39" s="447"/>
      <c r="L39" s="447"/>
      <c r="M39" s="458" t="s">
        <v>429</v>
      </c>
      <c r="N39" s="441"/>
      <c r="O39" s="442"/>
      <c r="P39" s="458" t="s">
        <v>429</v>
      </c>
      <c r="Q39" s="441"/>
      <c r="R39" s="442"/>
      <c r="S39" s="458" t="s">
        <v>429</v>
      </c>
      <c r="T39" s="441"/>
      <c r="U39" s="442"/>
      <c r="V39" s="458" t="s">
        <v>429</v>
      </c>
      <c r="W39" s="441"/>
      <c r="X39" s="442"/>
      <c r="Y39" s="458" t="s">
        <v>429</v>
      </c>
      <c r="Z39" s="441"/>
      <c r="AA39" s="442"/>
      <c r="AB39" s="499" t="str">
        <f t="shared" ref="AB39:AB43" si="0">IF(units="Select","",AR39)</f>
        <v/>
      </c>
      <c r="AC39" s="500"/>
      <c r="AD39" s="501"/>
      <c r="AE39" s="530"/>
      <c r="AF39" s="531"/>
      <c r="AG39" s="531"/>
      <c r="AH39" s="531"/>
      <c r="AI39" s="531"/>
      <c r="AJ39" s="531"/>
      <c r="AK39" s="531"/>
      <c r="AL39" s="532"/>
      <c r="AM39" s="376"/>
      <c r="AO39" s="140"/>
      <c r="AP39" s="104" t="s">
        <v>99</v>
      </c>
      <c r="AQ39" s="104" t="s">
        <v>98</v>
      </c>
      <c r="AR39" s="186" t="str">
        <f t="shared" ref="AR39:AR43" si="1">IF(units=unit_usc,AQ39,AP39)</f>
        <v>°C</v>
      </c>
      <c r="AS39" s="207"/>
      <c r="AT39" s="261"/>
      <c r="AU39" s="302"/>
      <c r="AV39" s="186" t="s">
        <v>106</v>
      </c>
      <c r="AW39" s="186" t="s">
        <v>105</v>
      </c>
      <c r="AX39" s="207"/>
      <c r="AY39" s="107"/>
      <c r="AZ39" s="108"/>
      <c r="BA39" s="108"/>
      <c r="BB39" s="108"/>
      <c r="BC39" s="108"/>
    </row>
    <row r="40" spans="1:55" ht="13.65" customHeight="1" x14ac:dyDescent="0.25">
      <c r="A40" s="3">
        <f>ROW()</f>
        <v>40</v>
      </c>
      <c r="B40" s="446"/>
      <c r="C40" s="447"/>
      <c r="D40" s="447"/>
      <c r="E40" s="448"/>
      <c r="F40" s="446" t="s">
        <v>512</v>
      </c>
      <c r="G40" s="447"/>
      <c r="H40" s="447"/>
      <c r="I40" s="447"/>
      <c r="J40" s="447"/>
      <c r="K40" s="447"/>
      <c r="L40" s="447"/>
      <c r="M40" s="458" t="s">
        <v>429</v>
      </c>
      <c r="N40" s="441"/>
      <c r="O40" s="442"/>
      <c r="P40" s="458" t="s">
        <v>429</v>
      </c>
      <c r="Q40" s="441"/>
      <c r="R40" s="442"/>
      <c r="S40" s="458" t="s">
        <v>429</v>
      </c>
      <c r="T40" s="441"/>
      <c r="U40" s="442"/>
      <c r="V40" s="458" t="s">
        <v>429</v>
      </c>
      <c r="W40" s="441"/>
      <c r="X40" s="442"/>
      <c r="Y40" s="458" t="s">
        <v>429</v>
      </c>
      <c r="Z40" s="441"/>
      <c r="AA40" s="442"/>
      <c r="AB40" s="499" t="str">
        <f t="shared" si="0"/>
        <v/>
      </c>
      <c r="AC40" s="500"/>
      <c r="AD40" s="501"/>
      <c r="AE40" s="530"/>
      <c r="AF40" s="531"/>
      <c r="AG40" s="531"/>
      <c r="AH40" s="531"/>
      <c r="AI40" s="531"/>
      <c r="AJ40" s="531"/>
      <c r="AK40" s="531"/>
      <c r="AL40" s="532"/>
      <c r="AM40" s="376"/>
      <c r="AO40" s="140"/>
      <c r="AP40" s="104" t="s">
        <v>104</v>
      </c>
      <c r="AQ40" s="104" t="s">
        <v>103</v>
      </c>
      <c r="AR40" s="186" t="str">
        <f t="shared" si="1"/>
        <v>bar g</v>
      </c>
      <c r="AS40" s="207"/>
      <c r="AT40" s="261" t="s">
        <v>483</v>
      </c>
      <c r="AU40" s="184" t="str">
        <f>IF(units=unit_si,AV40,IF(units=unit_usc,AW40,""))</f>
        <v/>
      </c>
      <c r="AV40" s="186">
        <v>10.1972</v>
      </c>
      <c r="AW40" s="186">
        <v>2.31</v>
      </c>
      <c r="AX40" s="207"/>
      <c r="AY40" s="107"/>
      <c r="AZ40" s="108"/>
      <c r="BA40" s="108"/>
      <c r="BB40" s="108"/>
      <c r="BC40" s="108"/>
    </row>
    <row r="41" spans="1:55" ht="13.65" customHeight="1" x14ac:dyDescent="0.25">
      <c r="A41" s="3">
        <f>ROW()</f>
        <v>41</v>
      </c>
      <c r="B41" s="446"/>
      <c r="C41" s="447"/>
      <c r="D41" s="447"/>
      <c r="E41" s="448"/>
      <c r="F41" s="446" t="s">
        <v>513</v>
      </c>
      <c r="G41" s="447"/>
      <c r="H41" s="447"/>
      <c r="I41" s="447"/>
      <c r="J41" s="447"/>
      <c r="K41" s="447"/>
      <c r="L41" s="447"/>
      <c r="M41" s="458" t="s">
        <v>429</v>
      </c>
      <c r="N41" s="441"/>
      <c r="O41" s="442"/>
      <c r="P41" s="458" t="s">
        <v>429</v>
      </c>
      <c r="Q41" s="441"/>
      <c r="R41" s="442"/>
      <c r="S41" s="458" t="s">
        <v>429</v>
      </c>
      <c r="T41" s="441"/>
      <c r="U41" s="442"/>
      <c r="V41" s="458" t="s">
        <v>429</v>
      </c>
      <c r="W41" s="441"/>
      <c r="X41" s="442"/>
      <c r="Y41" s="458" t="s">
        <v>429</v>
      </c>
      <c r="Z41" s="441"/>
      <c r="AA41" s="442"/>
      <c r="AB41" s="499" t="str">
        <f t="shared" si="0"/>
        <v/>
      </c>
      <c r="AC41" s="500"/>
      <c r="AD41" s="501"/>
      <c r="AE41" s="530"/>
      <c r="AF41" s="531"/>
      <c r="AG41" s="531"/>
      <c r="AH41" s="531"/>
      <c r="AI41" s="531"/>
      <c r="AJ41" s="531"/>
      <c r="AK41" s="531"/>
      <c r="AL41" s="532"/>
      <c r="AM41" s="376"/>
      <c r="AO41" s="106"/>
      <c r="AP41" s="104" t="s">
        <v>87</v>
      </c>
      <c r="AQ41" s="104" t="s">
        <v>86</v>
      </c>
      <c r="AR41" s="186" t="str">
        <f t="shared" si="1"/>
        <v>bar a</v>
      </c>
      <c r="AS41" s="106"/>
      <c r="AT41" s="261"/>
      <c r="AU41" s="303"/>
      <c r="AV41" s="108"/>
      <c r="AW41" s="108"/>
      <c r="AX41" s="108"/>
      <c r="AY41" s="108"/>
      <c r="AZ41" s="108"/>
      <c r="BA41" s="108"/>
      <c r="BB41" s="108"/>
      <c r="BC41" s="108"/>
    </row>
    <row r="42" spans="1:55" ht="13.65" customHeight="1" x14ac:dyDescent="0.25">
      <c r="A42" s="3">
        <f>ROW()</f>
        <v>42</v>
      </c>
      <c r="B42" s="446"/>
      <c r="C42" s="447"/>
      <c r="D42" s="447"/>
      <c r="E42" s="448"/>
      <c r="F42" s="446" t="s">
        <v>514</v>
      </c>
      <c r="G42" s="447"/>
      <c r="H42" s="447"/>
      <c r="I42" s="447"/>
      <c r="J42" s="447"/>
      <c r="K42" s="447"/>
      <c r="L42" s="447"/>
      <c r="M42" s="496" t="str">
        <f>IFERROR(M40-(M41-AU37),"Error")</f>
        <v>Error</v>
      </c>
      <c r="N42" s="497"/>
      <c r="O42" s="498"/>
      <c r="P42" s="496" t="str">
        <f>IFERROR(P40-(P41-AU37),"Error")</f>
        <v>Error</v>
      </c>
      <c r="Q42" s="497"/>
      <c r="R42" s="498"/>
      <c r="S42" s="496" t="str">
        <f>IFERROR(S40-(S41-AU37),"Error")</f>
        <v>Error</v>
      </c>
      <c r="T42" s="497"/>
      <c r="U42" s="498"/>
      <c r="V42" s="496" t="str">
        <f>IFERROR(V40-(V41-AU37),"Error")</f>
        <v>Error</v>
      </c>
      <c r="W42" s="497"/>
      <c r="X42" s="498"/>
      <c r="Y42" s="496" t="str">
        <f>IFERROR(Y40-(Y41-AU37),"Error")</f>
        <v>Error</v>
      </c>
      <c r="Z42" s="497"/>
      <c r="AA42" s="498"/>
      <c r="AB42" s="499" t="str">
        <f t="shared" si="0"/>
        <v/>
      </c>
      <c r="AC42" s="500"/>
      <c r="AD42" s="501"/>
      <c r="AE42" s="530"/>
      <c r="AF42" s="531"/>
      <c r="AG42" s="531"/>
      <c r="AH42" s="531"/>
      <c r="AI42" s="531"/>
      <c r="AJ42" s="531"/>
      <c r="AK42" s="531"/>
      <c r="AL42" s="532"/>
      <c r="AM42" s="376"/>
      <c r="AO42" s="140"/>
      <c r="AP42" s="104" t="s">
        <v>106</v>
      </c>
      <c r="AQ42" s="104" t="s">
        <v>105</v>
      </c>
      <c r="AR42" s="186" t="str">
        <f t="shared" si="1"/>
        <v>bar</v>
      </c>
      <c r="AS42" s="106"/>
      <c r="AT42" s="261"/>
      <c r="AU42" s="108"/>
      <c r="AV42" s="108"/>
      <c r="AW42" s="108"/>
      <c r="AX42" s="108"/>
      <c r="AY42" s="108"/>
      <c r="AZ42" s="108"/>
      <c r="BA42" s="108"/>
      <c r="BB42" s="108"/>
      <c r="BC42" s="108"/>
    </row>
    <row r="43" spans="1:55" ht="13.65" customHeight="1" x14ac:dyDescent="0.25">
      <c r="A43" s="3">
        <f>ROW()</f>
        <v>43</v>
      </c>
      <c r="B43" s="157"/>
      <c r="C43" s="158"/>
      <c r="D43" s="158"/>
      <c r="E43" s="159"/>
      <c r="F43" s="446" t="s">
        <v>515</v>
      </c>
      <c r="G43" s="447"/>
      <c r="H43" s="447"/>
      <c r="I43" s="447"/>
      <c r="J43" s="447"/>
      <c r="K43" s="447"/>
      <c r="L43" s="447"/>
      <c r="M43" s="496" t="str">
        <f>IFERROR((M42*AU40)/S23,"Error")</f>
        <v>Error</v>
      </c>
      <c r="N43" s="497"/>
      <c r="O43" s="498"/>
      <c r="P43" s="496" t="str">
        <f>IFERROR((P42*AU40)/S23,"Error")</f>
        <v>Error</v>
      </c>
      <c r="Q43" s="497"/>
      <c r="R43" s="498"/>
      <c r="S43" s="496" t="str">
        <f>IFERROR((S42*AU40)/S23,"Error")</f>
        <v>Error</v>
      </c>
      <c r="T43" s="497"/>
      <c r="U43" s="498"/>
      <c r="V43" s="496" t="str">
        <f>IFERROR((V42*AU40)/S23,"Error")</f>
        <v>Error</v>
      </c>
      <c r="W43" s="497"/>
      <c r="X43" s="498"/>
      <c r="Y43" s="496" t="str">
        <f>IFERROR((Y42*AU40)/S23,"Error")</f>
        <v>Error</v>
      </c>
      <c r="Z43" s="497"/>
      <c r="AA43" s="498"/>
      <c r="AB43" s="499" t="str">
        <f t="shared" si="0"/>
        <v/>
      </c>
      <c r="AC43" s="500"/>
      <c r="AD43" s="501"/>
      <c r="AE43" s="530"/>
      <c r="AF43" s="531"/>
      <c r="AG43" s="531"/>
      <c r="AH43" s="531"/>
      <c r="AI43" s="531"/>
      <c r="AJ43" s="531"/>
      <c r="AK43" s="531"/>
      <c r="AL43" s="532"/>
      <c r="AM43" s="376"/>
      <c r="AO43" s="140"/>
      <c r="AP43" s="104" t="s">
        <v>108</v>
      </c>
      <c r="AQ43" s="104" t="s">
        <v>107</v>
      </c>
      <c r="AR43" s="186" t="str">
        <f t="shared" si="1"/>
        <v>m</v>
      </c>
      <c r="AS43" s="106"/>
      <c r="AT43" s="261"/>
      <c r="AU43" s="108"/>
      <c r="AV43" s="108"/>
      <c r="AW43" s="108"/>
      <c r="AX43" s="108"/>
      <c r="AY43" s="108"/>
      <c r="AZ43" s="108"/>
      <c r="BA43" s="108"/>
      <c r="BB43" s="108"/>
      <c r="BC43" s="108"/>
    </row>
    <row r="44" spans="1:55" ht="13.65" customHeight="1" x14ac:dyDescent="0.25">
      <c r="A44" s="3">
        <f>ROW()</f>
        <v>44</v>
      </c>
      <c r="B44" s="446"/>
      <c r="C44" s="447"/>
      <c r="D44" s="447"/>
      <c r="E44" s="448"/>
      <c r="F44" s="446" t="s">
        <v>518</v>
      </c>
      <c r="G44" s="447"/>
      <c r="H44" s="447"/>
      <c r="I44" s="447"/>
      <c r="J44" s="447"/>
      <c r="K44" s="447"/>
      <c r="L44" s="447"/>
      <c r="M44" s="496" t="str">
        <f>IFERROR(((M35*M43*S23)/AU46)/100,"Error")</f>
        <v>Error</v>
      </c>
      <c r="N44" s="497"/>
      <c r="O44" s="498"/>
      <c r="P44" s="502"/>
      <c r="Q44" s="503"/>
      <c r="R44" s="503"/>
      <c r="S44" s="503"/>
      <c r="T44" s="503"/>
      <c r="U44" s="503"/>
      <c r="V44" s="503"/>
      <c r="W44" s="503"/>
      <c r="X44" s="503"/>
      <c r="Y44" s="503"/>
      <c r="Z44" s="503"/>
      <c r="AA44" s="510"/>
      <c r="AB44" s="493" t="str">
        <f>IF(units="Select","",AR44)</f>
        <v/>
      </c>
      <c r="AC44" s="487"/>
      <c r="AD44" s="488"/>
      <c r="AE44" s="530"/>
      <c r="AF44" s="531"/>
      <c r="AG44" s="531"/>
      <c r="AH44" s="531"/>
      <c r="AI44" s="531"/>
      <c r="AJ44" s="531"/>
      <c r="AK44" s="531"/>
      <c r="AL44" s="532"/>
      <c r="AM44" s="376"/>
      <c r="AO44" s="140"/>
      <c r="AP44" s="104" t="s">
        <v>110</v>
      </c>
      <c r="AQ44" s="104" t="s">
        <v>109</v>
      </c>
      <c r="AR44" s="185" t="str">
        <f>IF(units=unit_usc,AQ44,AP44)</f>
        <v>kW</v>
      </c>
      <c r="AS44" s="106"/>
      <c r="AT44" s="261"/>
      <c r="AU44" s="108"/>
      <c r="AV44" s="261"/>
      <c r="AW44" s="304"/>
      <c r="AX44" s="108"/>
      <c r="AY44" s="305"/>
      <c r="AZ44" s="108"/>
      <c r="BA44" s="108"/>
      <c r="BB44" s="108"/>
      <c r="BC44" s="108"/>
    </row>
    <row r="45" spans="1:55" ht="13.65" customHeight="1" x14ac:dyDescent="0.25">
      <c r="A45" s="3">
        <f>ROW()</f>
        <v>45</v>
      </c>
      <c r="B45" s="446" t="s">
        <v>479</v>
      </c>
      <c r="C45" s="447"/>
      <c r="D45" s="447"/>
      <c r="E45" s="448"/>
      <c r="F45" s="446" t="s">
        <v>519</v>
      </c>
      <c r="G45" s="447"/>
      <c r="H45" s="447"/>
      <c r="I45" s="447"/>
      <c r="J45" s="447"/>
      <c r="K45" s="447"/>
      <c r="L45" s="447"/>
      <c r="M45" s="447"/>
      <c r="N45" s="447"/>
      <c r="O45" s="447"/>
      <c r="P45" s="447"/>
      <c r="Q45" s="447"/>
      <c r="R45" s="447"/>
      <c r="S45" s="447"/>
      <c r="T45" s="447"/>
      <c r="U45" s="511" t="s">
        <v>69</v>
      </c>
      <c r="V45" s="511"/>
      <c r="W45" s="511"/>
      <c r="X45" s="511"/>
      <c r="Y45" s="511"/>
      <c r="Z45" s="511"/>
      <c r="AA45" s="511"/>
      <c r="AB45" s="511"/>
      <c r="AC45" s="511"/>
      <c r="AD45" s="512"/>
      <c r="AE45" s="443"/>
      <c r="AF45" s="444"/>
      <c r="AG45" s="444"/>
      <c r="AH45" s="444"/>
      <c r="AI45" s="444"/>
      <c r="AJ45" s="444"/>
      <c r="AK45" s="444"/>
      <c r="AL45" s="445"/>
      <c r="AM45" s="376"/>
      <c r="AO45" s="110" t="s">
        <v>69</v>
      </c>
      <c r="AP45" s="113" t="s">
        <v>60</v>
      </c>
      <c r="AQ45" s="113" t="s">
        <v>61</v>
      </c>
      <c r="AR45" s="115"/>
      <c r="AS45" s="108"/>
      <c r="AT45" s="261"/>
      <c r="AU45" s="304"/>
      <c r="AV45" s="186" t="s">
        <v>102</v>
      </c>
      <c r="AW45" s="205" t="s">
        <v>101</v>
      </c>
      <c r="AX45" s="269"/>
      <c r="AY45" s="108"/>
      <c r="AZ45" s="108"/>
      <c r="BA45" s="108"/>
      <c r="BB45" s="108"/>
      <c r="BC45" s="108"/>
    </row>
    <row r="46" spans="1:55" ht="13.65" customHeight="1" x14ac:dyDescent="0.25">
      <c r="A46" s="3">
        <f>ROW()</f>
        <v>46</v>
      </c>
      <c r="B46" s="446" t="s">
        <v>480</v>
      </c>
      <c r="C46" s="447"/>
      <c r="D46" s="447"/>
      <c r="E46" s="448"/>
      <c r="F46" s="446" t="s">
        <v>520</v>
      </c>
      <c r="G46" s="447"/>
      <c r="H46" s="447"/>
      <c r="I46" s="447"/>
      <c r="J46" s="447"/>
      <c r="K46" s="447"/>
      <c r="L46" s="447"/>
      <c r="M46" s="447"/>
      <c r="N46" s="447"/>
      <c r="O46" s="447"/>
      <c r="P46" s="447"/>
      <c r="Q46" s="447"/>
      <c r="R46" s="447"/>
      <c r="S46" s="447"/>
      <c r="T46" s="447"/>
      <c r="U46" s="466" t="s">
        <v>69</v>
      </c>
      <c r="V46" s="466"/>
      <c r="W46" s="466"/>
      <c r="X46" s="466"/>
      <c r="Y46" s="466"/>
      <c r="Z46" s="466"/>
      <c r="AA46" s="466"/>
      <c r="AB46" s="466"/>
      <c r="AC46" s="466"/>
      <c r="AD46" s="467"/>
      <c r="AE46" s="443"/>
      <c r="AF46" s="444"/>
      <c r="AG46" s="444"/>
      <c r="AH46" s="444"/>
      <c r="AI46" s="444"/>
      <c r="AJ46" s="444"/>
      <c r="AK46" s="444"/>
      <c r="AL46" s="445"/>
      <c r="AM46" s="376"/>
      <c r="AO46" s="110" t="s">
        <v>69</v>
      </c>
      <c r="AP46" s="113" t="s">
        <v>60</v>
      </c>
      <c r="AQ46" s="113" t="s">
        <v>61</v>
      </c>
      <c r="AR46" s="108"/>
      <c r="AS46" s="108"/>
      <c r="AT46" s="261" t="s">
        <v>615</v>
      </c>
      <c r="AU46" s="184" t="str">
        <f>IF(units=unit_si,AV46,IF(units=unit_usc,AW46,""))</f>
        <v/>
      </c>
      <c r="AV46" s="184">
        <v>3.6709000000000001</v>
      </c>
      <c r="AW46" s="184">
        <v>39.6</v>
      </c>
      <c r="AY46" s="108"/>
      <c r="AZ46" s="108"/>
      <c r="BA46" s="108"/>
      <c r="BB46" s="108"/>
      <c r="BC46" s="108"/>
    </row>
    <row r="47" spans="1:55" ht="13.65" customHeight="1" x14ac:dyDescent="0.25">
      <c r="A47" s="3">
        <f>ROW()</f>
        <v>47</v>
      </c>
      <c r="B47" s="446" t="s">
        <v>111</v>
      </c>
      <c r="C47" s="447"/>
      <c r="D47" s="447"/>
      <c r="E47" s="448"/>
      <c r="F47" s="446" t="s">
        <v>521</v>
      </c>
      <c r="G47" s="447"/>
      <c r="H47" s="447"/>
      <c r="I47" s="447"/>
      <c r="J47" s="447"/>
      <c r="K47" s="447"/>
      <c r="L47" s="447"/>
      <c r="M47" s="447"/>
      <c r="N47" s="447"/>
      <c r="O47" s="447"/>
      <c r="P47" s="447"/>
      <c r="Q47" s="447"/>
      <c r="R47" s="447"/>
      <c r="S47" s="447"/>
      <c r="T47" s="447"/>
      <c r="U47" s="441" t="s">
        <v>429</v>
      </c>
      <c r="V47" s="441"/>
      <c r="W47" s="441"/>
      <c r="X47" s="441"/>
      <c r="Y47" s="441"/>
      <c r="Z47" s="441"/>
      <c r="AA47" s="441"/>
      <c r="AB47" s="441"/>
      <c r="AC47" s="441"/>
      <c r="AD47" s="442"/>
      <c r="AE47" s="443"/>
      <c r="AF47" s="444"/>
      <c r="AG47" s="444"/>
      <c r="AH47" s="444"/>
      <c r="AI47" s="444"/>
      <c r="AJ47" s="444"/>
      <c r="AK47" s="444"/>
      <c r="AL47" s="445"/>
      <c r="AM47" s="376"/>
      <c r="AP47" s="100"/>
      <c r="AQ47" s="108"/>
      <c r="AR47" s="108"/>
      <c r="AS47" s="108"/>
      <c r="AT47" s="108"/>
      <c r="AU47" s="108"/>
      <c r="AV47" s="108"/>
      <c r="AW47" s="108"/>
      <c r="AX47" s="108"/>
      <c r="AY47" s="108"/>
      <c r="AZ47" s="108"/>
      <c r="BA47" s="108"/>
      <c r="BB47" s="108"/>
      <c r="BC47" s="108"/>
    </row>
    <row r="48" spans="1:55" ht="13.65" customHeight="1" x14ac:dyDescent="0.25">
      <c r="A48" s="3">
        <f>ROW()</f>
        <v>48</v>
      </c>
      <c r="B48" s="463" t="s">
        <v>63</v>
      </c>
      <c r="C48" s="464"/>
      <c r="D48" s="464"/>
      <c r="E48" s="464"/>
      <c r="F48" s="465" t="s">
        <v>683</v>
      </c>
      <c r="G48" s="465"/>
      <c r="H48" s="465"/>
      <c r="I48" s="465"/>
      <c r="J48" s="465"/>
      <c r="K48" s="465"/>
      <c r="L48" s="465"/>
      <c r="M48" s="465"/>
      <c r="N48" s="465"/>
      <c r="O48" s="465"/>
      <c r="P48" s="465"/>
      <c r="Q48" s="465"/>
      <c r="R48" s="465"/>
      <c r="S48" s="465"/>
      <c r="T48" s="465"/>
      <c r="U48" s="465"/>
      <c r="V48" s="465"/>
      <c r="W48" s="465"/>
      <c r="X48" s="465"/>
      <c r="Y48" s="465"/>
      <c r="Z48" s="465"/>
      <c r="AA48" s="465"/>
      <c r="AB48" s="465"/>
      <c r="AC48" s="465"/>
      <c r="AD48" s="465"/>
      <c r="AE48" s="464"/>
      <c r="AF48" s="464"/>
      <c r="AG48" s="464"/>
      <c r="AH48" s="464"/>
      <c r="AI48" s="464"/>
      <c r="AJ48" s="464"/>
      <c r="AK48" s="464"/>
      <c r="AL48" s="529"/>
      <c r="AM48" s="376"/>
      <c r="AO48" s="100"/>
      <c r="AP48" s="108"/>
      <c r="AQ48" s="108"/>
      <c r="AR48" s="108"/>
      <c r="AS48" s="108"/>
      <c r="AT48" s="108"/>
      <c r="AU48" s="108"/>
      <c r="AV48" s="108"/>
      <c r="AW48" s="108"/>
      <c r="AX48" s="108"/>
      <c r="AY48" s="108"/>
      <c r="AZ48" s="108"/>
      <c r="BA48" s="108"/>
      <c r="BB48" s="108"/>
      <c r="BC48" s="108"/>
    </row>
    <row r="49" spans="1:55" ht="13.65" customHeight="1" x14ac:dyDescent="0.25">
      <c r="A49" s="3">
        <f>ROW()</f>
        <v>49</v>
      </c>
      <c r="B49" s="446"/>
      <c r="C49" s="447"/>
      <c r="D49" s="447"/>
      <c r="E49" s="448"/>
      <c r="F49" s="446" t="s">
        <v>522</v>
      </c>
      <c r="G49" s="447"/>
      <c r="H49" s="447"/>
      <c r="I49" s="447"/>
      <c r="J49" s="447"/>
      <c r="K49" s="492" t="s">
        <v>69</v>
      </c>
      <c r="L49" s="492"/>
      <c r="M49" s="492"/>
      <c r="N49" s="492"/>
      <c r="O49" s="492"/>
      <c r="P49" s="492"/>
      <c r="Q49" s="160"/>
      <c r="R49" s="441" t="s">
        <v>69</v>
      </c>
      <c r="S49" s="441"/>
      <c r="T49" s="441"/>
      <c r="U49" s="441"/>
      <c r="V49" s="441"/>
      <c r="W49" s="441"/>
      <c r="X49" s="160"/>
      <c r="Y49" s="441" t="s">
        <v>69</v>
      </c>
      <c r="Z49" s="441"/>
      <c r="AA49" s="441"/>
      <c r="AB49" s="441"/>
      <c r="AC49" s="441"/>
      <c r="AD49" s="442"/>
      <c r="AE49" s="443"/>
      <c r="AF49" s="444"/>
      <c r="AG49" s="444"/>
      <c r="AH49" s="444"/>
      <c r="AI49" s="444"/>
      <c r="AJ49" s="444"/>
      <c r="AK49" s="444"/>
      <c r="AL49" s="445"/>
      <c r="AM49" s="376"/>
      <c r="AO49" s="110" t="s">
        <v>69</v>
      </c>
      <c r="AP49" s="121" t="s">
        <v>112</v>
      </c>
      <c r="AQ49" s="113" t="s">
        <v>113</v>
      </c>
      <c r="AR49" s="113" t="s">
        <v>73</v>
      </c>
      <c r="AS49" s="110" t="s">
        <v>69</v>
      </c>
      <c r="AT49" s="121" t="s">
        <v>114</v>
      </c>
      <c r="AU49" s="113" t="s">
        <v>115</v>
      </c>
      <c r="AV49" s="113" t="s">
        <v>73</v>
      </c>
      <c r="AW49" s="110" t="s">
        <v>69</v>
      </c>
      <c r="AX49" s="121" t="s">
        <v>116</v>
      </c>
      <c r="AY49" s="113" t="s">
        <v>117</v>
      </c>
      <c r="AZ49" s="113" t="s">
        <v>484</v>
      </c>
      <c r="BA49" s="113" t="s">
        <v>73</v>
      </c>
      <c r="BB49" s="108"/>
      <c r="BC49" s="108"/>
    </row>
    <row r="50" spans="1:55" ht="13.65" customHeight="1" x14ac:dyDescent="0.25">
      <c r="A50" s="3">
        <f>ROW()</f>
        <v>50</v>
      </c>
      <c r="B50" s="446"/>
      <c r="C50" s="447"/>
      <c r="D50" s="447"/>
      <c r="E50" s="448"/>
      <c r="F50" s="446" t="s">
        <v>523</v>
      </c>
      <c r="G50" s="447"/>
      <c r="H50" s="447"/>
      <c r="I50" s="447"/>
      <c r="J50" s="447"/>
      <c r="K50" s="447"/>
      <c r="L50" s="447"/>
      <c r="M50" s="447"/>
      <c r="N50" s="447"/>
      <c r="O50" s="447"/>
      <c r="P50" s="447"/>
      <c r="Q50" s="447"/>
      <c r="R50" s="447"/>
      <c r="S50" s="447"/>
      <c r="T50" s="447"/>
      <c r="U50" s="441" t="s">
        <v>69</v>
      </c>
      <c r="V50" s="441"/>
      <c r="W50" s="441"/>
      <c r="X50" s="441"/>
      <c r="Y50" s="441"/>
      <c r="Z50" s="441"/>
      <c r="AA50" s="441"/>
      <c r="AB50" s="441"/>
      <c r="AC50" s="441"/>
      <c r="AD50" s="442"/>
      <c r="AE50" s="443"/>
      <c r="AF50" s="444"/>
      <c r="AG50" s="444"/>
      <c r="AH50" s="444"/>
      <c r="AI50" s="444"/>
      <c r="AJ50" s="444"/>
      <c r="AK50" s="444"/>
      <c r="AL50" s="445"/>
      <c r="AM50" s="376"/>
      <c r="AO50" s="110" t="s">
        <v>69</v>
      </c>
      <c r="AP50" s="121" t="s">
        <v>118</v>
      </c>
      <c r="AQ50" s="113" t="s">
        <v>119</v>
      </c>
      <c r="AR50" s="113" t="s">
        <v>73</v>
      </c>
      <c r="AS50" s="108"/>
      <c r="AT50" s="108"/>
      <c r="AU50" s="108"/>
      <c r="AV50" s="108"/>
      <c r="AW50" s="108"/>
      <c r="AX50" s="108"/>
      <c r="AY50" s="108"/>
      <c r="AZ50" s="108"/>
      <c r="BA50" s="108"/>
      <c r="BB50" s="108"/>
      <c r="BC50" s="108"/>
    </row>
    <row r="51" spans="1:55" ht="13.65" customHeight="1" x14ac:dyDescent="0.25">
      <c r="A51" s="3">
        <f>ROW()</f>
        <v>51</v>
      </c>
      <c r="B51" s="526" t="s">
        <v>867</v>
      </c>
      <c r="C51" s="527"/>
      <c r="D51" s="527"/>
      <c r="E51" s="528"/>
      <c r="F51" s="446" t="s">
        <v>526</v>
      </c>
      <c r="G51" s="447"/>
      <c r="H51" s="447"/>
      <c r="I51" s="447"/>
      <c r="J51" s="447"/>
      <c r="K51" s="447"/>
      <c r="L51" s="447"/>
      <c r="M51" s="447"/>
      <c r="N51" s="447"/>
      <c r="O51" s="447"/>
      <c r="P51" s="447"/>
      <c r="Q51" s="447"/>
      <c r="R51" s="447"/>
      <c r="S51" s="447"/>
      <c r="T51" s="447"/>
      <c r="U51" s="441" t="s">
        <v>69</v>
      </c>
      <c r="V51" s="441"/>
      <c r="W51" s="441"/>
      <c r="X51" s="441"/>
      <c r="Y51" s="441"/>
      <c r="Z51" s="441"/>
      <c r="AA51" s="441"/>
      <c r="AB51" s="441"/>
      <c r="AC51" s="441"/>
      <c r="AD51" s="442"/>
      <c r="AE51" s="443"/>
      <c r="AF51" s="444"/>
      <c r="AG51" s="444"/>
      <c r="AH51" s="444"/>
      <c r="AI51" s="444"/>
      <c r="AJ51" s="444"/>
      <c r="AK51" s="444"/>
      <c r="AL51" s="445"/>
      <c r="AM51" s="376"/>
      <c r="AO51" s="110" t="s">
        <v>69</v>
      </c>
      <c r="AP51" s="113" t="s">
        <v>527</v>
      </c>
      <c r="AQ51" s="114" t="s">
        <v>528</v>
      </c>
      <c r="AR51" s="113" t="s">
        <v>267</v>
      </c>
      <c r="AS51" s="108"/>
      <c r="AT51" s="108"/>
      <c r="AU51" s="108"/>
      <c r="AV51" s="108"/>
      <c r="AW51" s="108"/>
      <c r="AX51" s="108"/>
      <c r="AY51" s="108"/>
      <c r="AZ51" s="108"/>
      <c r="BA51" s="108"/>
      <c r="BB51" s="108"/>
      <c r="BC51" s="108"/>
    </row>
    <row r="52" spans="1:55" ht="13.65" customHeight="1" x14ac:dyDescent="0.25">
      <c r="A52" s="3">
        <f>ROW()</f>
        <v>52</v>
      </c>
      <c r="B52" s="446"/>
      <c r="C52" s="447"/>
      <c r="D52" s="447"/>
      <c r="E52" s="448"/>
      <c r="F52" s="446" t="s">
        <v>524</v>
      </c>
      <c r="G52" s="447"/>
      <c r="H52" s="447"/>
      <c r="I52" s="447"/>
      <c r="J52" s="447"/>
      <c r="K52" s="447"/>
      <c r="L52" s="447"/>
      <c r="M52" s="447"/>
      <c r="N52" s="447"/>
      <c r="O52" s="447"/>
      <c r="P52" s="447"/>
      <c r="Q52" s="447"/>
      <c r="R52" s="447"/>
      <c r="S52" s="447"/>
      <c r="T52" s="447"/>
      <c r="U52" s="441" t="s">
        <v>429</v>
      </c>
      <c r="V52" s="441"/>
      <c r="W52" s="441"/>
      <c r="X52" s="441"/>
      <c r="Y52" s="441"/>
      <c r="Z52" s="441"/>
      <c r="AA52" s="441"/>
      <c r="AB52" s="487" t="str">
        <f>IF(units="Select","",AR52)</f>
        <v/>
      </c>
      <c r="AC52" s="487"/>
      <c r="AD52" s="488"/>
      <c r="AE52" s="443"/>
      <c r="AF52" s="444"/>
      <c r="AG52" s="444"/>
      <c r="AH52" s="444"/>
      <c r="AI52" s="444"/>
      <c r="AJ52" s="444"/>
      <c r="AK52" s="444"/>
      <c r="AL52" s="445"/>
      <c r="AM52" s="376"/>
      <c r="AO52" s="293"/>
      <c r="AP52" s="104" t="s">
        <v>108</v>
      </c>
      <c r="AQ52" s="104" t="s">
        <v>107</v>
      </c>
      <c r="AR52" s="185" t="str">
        <f>IF(units=unit_usc,AQ52,AP52)</f>
        <v>m</v>
      </c>
      <c r="AS52" s="106"/>
      <c r="AT52" s="108"/>
      <c r="AU52" s="108"/>
      <c r="AV52" s="108"/>
      <c r="AW52" s="108"/>
      <c r="AX52" s="108"/>
      <c r="AY52" s="108"/>
      <c r="AZ52" s="108"/>
      <c r="BA52" s="108"/>
      <c r="BB52" s="108"/>
      <c r="BC52" s="108"/>
    </row>
    <row r="53" spans="1:55" ht="13.65" customHeight="1" x14ac:dyDescent="0.25">
      <c r="A53" s="3">
        <f>ROW()</f>
        <v>53</v>
      </c>
      <c r="B53" s="446"/>
      <c r="C53" s="447"/>
      <c r="D53" s="447"/>
      <c r="E53" s="448"/>
      <c r="F53" s="446" t="s">
        <v>525</v>
      </c>
      <c r="G53" s="447"/>
      <c r="H53" s="447"/>
      <c r="I53" s="447"/>
      <c r="J53" s="447"/>
      <c r="K53" s="447"/>
      <c r="L53" s="447"/>
      <c r="M53" s="447"/>
      <c r="N53" s="447"/>
      <c r="O53" s="447"/>
      <c r="P53" s="447"/>
      <c r="Q53" s="447"/>
      <c r="R53" s="447"/>
      <c r="S53" s="447"/>
      <c r="T53" s="447"/>
      <c r="U53" s="441" t="s">
        <v>429</v>
      </c>
      <c r="V53" s="441"/>
      <c r="W53" s="441"/>
      <c r="X53" s="441"/>
      <c r="Y53" s="441"/>
      <c r="Z53" s="441"/>
      <c r="AA53" s="441"/>
      <c r="AB53" s="487" t="str">
        <f>IF(units="Select","",AR53)</f>
        <v/>
      </c>
      <c r="AC53" s="487"/>
      <c r="AD53" s="488"/>
      <c r="AE53" s="443"/>
      <c r="AF53" s="444"/>
      <c r="AG53" s="444"/>
      <c r="AH53" s="444"/>
      <c r="AI53" s="444"/>
      <c r="AJ53" s="444"/>
      <c r="AK53" s="444"/>
      <c r="AL53" s="445"/>
      <c r="AM53" s="376"/>
      <c r="AO53" s="140"/>
      <c r="AP53" s="104" t="s">
        <v>87</v>
      </c>
      <c r="AQ53" s="104" t="s">
        <v>86</v>
      </c>
      <c r="AR53" s="186" t="str">
        <f>IF(units=unit_usc,AQ53,AP53)</f>
        <v>bar a</v>
      </c>
      <c r="AS53" s="106"/>
      <c r="AT53" s="108"/>
      <c r="AU53" s="108"/>
      <c r="AV53" s="108"/>
      <c r="AW53" s="108"/>
      <c r="AX53" s="108"/>
      <c r="AY53" s="108"/>
      <c r="AZ53" s="108"/>
      <c r="BA53" s="108"/>
      <c r="BB53" s="108"/>
      <c r="BC53" s="108"/>
    </row>
    <row r="54" spans="1:55" ht="13.65" customHeight="1" x14ac:dyDescent="0.25">
      <c r="A54" s="3">
        <f>ROW()</f>
        <v>54</v>
      </c>
      <c r="B54" s="446"/>
      <c r="C54" s="447"/>
      <c r="D54" s="447"/>
      <c r="E54" s="448"/>
      <c r="F54" s="455"/>
      <c r="G54" s="456"/>
      <c r="H54" s="456"/>
      <c r="I54" s="456"/>
      <c r="J54" s="456"/>
      <c r="K54" s="456"/>
      <c r="L54" s="456"/>
      <c r="M54" s="456"/>
      <c r="N54" s="456"/>
      <c r="O54" s="456"/>
      <c r="P54" s="456"/>
      <c r="Q54" s="456"/>
      <c r="R54" s="456"/>
      <c r="S54" s="456"/>
      <c r="T54" s="456"/>
      <c r="U54" s="525" t="s">
        <v>83</v>
      </c>
      <c r="V54" s="525"/>
      <c r="W54" s="525"/>
      <c r="X54" s="77"/>
      <c r="Y54" s="525" t="s">
        <v>84</v>
      </c>
      <c r="Z54" s="525"/>
      <c r="AA54" s="525"/>
      <c r="AB54" s="481"/>
      <c r="AC54" s="481"/>
      <c r="AD54" s="482"/>
      <c r="AE54" s="443"/>
      <c r="AF54" s="444"/>
      <c r="AG54" s="444"/>
      <c r="AH54" s="444"/>
      <c r="AI54" s="444"/>
      <c r="AJ54" s="444"/>
      <c r="AK54" s="444"/>
      <c r="AL54" s="445"/>
      <c r="AM54" s="376"/>
      <c r="AO54" s="106"/>
      <c r="AP54" s="106"/>
      <c r="AQ54" s="106"/>
      <c r="AR54" s="106"/>
      <c r="AS54" s="106"/>
      <c r="AT54" s="108"/>
      <c r="AU54" s="108"/>
      <c r="AV54" s="108"/>
      <c r="AW54" s="108"/>
      <c r="AX54" s="108"/>
      <c r="AY54" s="108"/>
      <c r="AZ54" s="108"/>
      <c r="BA54" s="108"/>
      <c r="BB54" s="108"/>
      <c r="BC54" s="108"/>
    </row>
    <row r="55" spans="1:55" ht="13.65" customHeight="1" x14ac:dyDescent="0.25">
      <c r="A55" s="3">
        <f>ROW()</f>
        <v>55</v>
      </c>
      <c r="B55" s="446"/>
      <c r="C55" s="447"/>
      <c r="D55" s="447"/>
      <c r="E55" s="448"/>
      <c r="F55" s="446" t="s">
        <v>712</v>
      </c>
      <c r="G55" s="447"/>
      <c r="H55" s="447"/>
      <c r="I55" s="447"/>
      <c r="J55" s="447"/>
      <c r="K55" s="447"/>
      <c r="L55" s="447"/>
      <c r="M55" s="447"/>
      <c r="N55" s="447"/>
      <c r="O55" s="447"/>
      <c r="P55" s="447"/>
      <c r="Q55" s="447"/>
      <c r="R55" s="447"/>
      <c r="S55" s="447"/>
      <c r="T55" s="447"/>
      <c r="U55" s="486" t="s">
        <v>429</v>
      </c>
      <c r="V55" s="486"/>
      <c r="W55" s="486"/>
      <c r="X55" s="78" t="s">
        <v>125</v>
      </c>
      <c r="Y55" s="486" t="s">
        <v>429</v>
      </c>
      <c r="Z55" s="486"/>
      <c r="AA55" s="486"/>
      <c r="AB55" s="487" t="str">
        <f>IF(units="Select","",AR55)</f>
        <v/>
      </c>
      <c r="AC55" s="487"/>
      <c r="AD55" s="488"/>
      <c r="AE55" s="443"/>
      <c r="AF55" s="444"/>
      <c r="AG55" s="444"/>
      <c r="AH55" s="444"/>
      <c r="AI55" s="444"/>
      <c r="AJ55" s="444"/>
      <c r="AK55" s="444"/>
      <c r="AL55" s="445"/>
      <c r="AM55" s="376"/>
      <c r="AO55" s="140"/>
      <c r="AP55" s="104" t="s">
        <v>99</v>
      </c>
      <c r="AQ55" s="104" t="s">
        <v>98</v>
      </c>
      <c r="AR55" s="186" t="str">
        <f>IF(units=unit_usc,AQ55,AP55)</f>
        <v>°C</v>
      </c>
      <c r="AS55" s="107"/>
      <c r="AT55" s="108"/>
      <c r="AU55" s="108"/>
      <c r="AV55" s="108"/>
      <c r="AW55" s="108"/>
      <c r="AX55" s="108"/>
      <c r="AY55" s="108"/>
      <c r="AZ55" s="108"/>
      <c r="BA55" s="108"/>
      <c r="BB55" s="108"/>
      <c r="BC55" s="108"/>
    </row>
    <row r="56" spans="1:55" ht="13.65" customHeight="1" x14ac:dyDescent="0.25">
      <c r="A56" s="3">
        <f>ROW()</f>
        <v>56</v>
      </c>
      <c r="B56" s="446"/>
      <c r="C56" s="447"/>
      <c r="D56" s="447"/>
      <c r="E56" s="448"/>
      <c r="F56" s="446" t="s">
        <v>713</v>
      </c>
      <c r="G56" s="447"/>
      <c r="H56" s="447"/>
      <c r="I56" s="447"/>
      <c r="J56" s="447"/>
      <c r="K56" s="447"/>
      <c r="L56" s="447"/>
      <c r="M56" s="447"/>
      <c r="N56" s="447"/>
      <c r="O56" s="447"/>
      <c r="P56" s="447"/>
      <c r="Q56" s="447"/>
      <c r="R56" s="447"/>
      <c r="S56" s="447"/>
      <c r="T56" s="448"/>
      <c r="U56" s="458" t="s">
        <v>429</v>
      </c>
      <c r="V56" s="441"/>
      <c r="W56" s="442"/>
      <c r="X56" s="78" t="s">
        <v>125</v>
      </c>
      <c r="Y56" s="458" t="s">
        <v>429</v>
      </c>
      <c r="Z56" s="441"/>
      <c r="AA56" s="442"/>
      <c r="AB56" s="480" t="s">
        <v>126</v>
      </c>
      <c r="AC56" s="481"/>
      <c r="AD56" s="482"/>
      <c r="AE56" s="443"/>
      <c r="AF56" s="444"/>
      <c r="AG56" s="444"/>
      <c r="AH56" s="444"/>
      <c r="AI56" s="444"/>
      <c r="AJ56" s="444"/>
      <c r="AK56" s="444"/>
      <c r="AL56" s="445"/>
      <c r="AM56" s="376"/>
      <c r="AO56" s="100"/>
      <c r="AP56" s="100"/>
      <c r="AQ56" s="108"/>
      <c r="AR56" s="108"/>
      <c r="AS56" s="108"/>
      <c r="AT56" s="108"/>
      <c r="AU56" s="108"/>
      <c r="AV56" s="108"/>
      <c r="AW56" s="108"/>
      <c r="AX56" s="108"/>
      <c r="AY56" s="108"/>
      <c r="AZ56" s="108"/>
      <c r="BA56" s="108"/>
      <c r="BB56" s="108"/>
      <c r="BC56" s="108"/>
    </row>
    <row r="57" spans="1:55" ht="13.65" customHeight="1" x14ac:dyDescent="0.25">
      <c r="A57" s="3">
        <f>ROW()</f>
        <v>57</v>
      </c>
      <c r="B57" s="446"/>
      <c r="C57" s="447"/>
      <c r="D57" s="447"/>
      <c r="E57" s="448"/>
      <c r="F57" s="446" t="s">
        <v>714</v>
      </c>
      <c r="G57" s="447"/>
      <c r="H57" s="447"/>
      <c r="I57" s="447"/>
      <c r="J57" s="447"/>
      <c r="K57" s="447"/>
      <c r="L57" s="447"/>
      <c r="M57" s="447"/>
      <c r="N57" s="447"/>
      <c r="O57" s="447"/>
      <c r="P57" s="447"/>
      <c r="Q57" s="447"/>
      <c r="R57" s="447"/>
      <c r="S57" s="447"/>
      <c r="T57" s="447"/>
      <c r="U57" s="441" t="s">
        <v>69</v>
      </c>
      <c r="V57" s="441"/>
      <c r="W57" s="441"/>
      <c r="X57" s="441"/>
      <c r="Y57" s="441"/>
      <c r="Z57" s="441"/>
      <c r="AA57" s="441"/>
      <c r="AB57" s="441"/>
      <c r="AC57" s="441"/>
      <c r="AD57" s="442"/>
      <c r="AE57" s="443"/>
      <c r="AF57" s="444"/>
      <c r="AG57" s="444"/>
      <c r="AH57" s="444"/>
      <c r="AI57" s="444"/>
      <c r="AJ57" s="444"/>
      <c r="AK57" s="444"/>
      <c r="AL57" s="445"/>
      <c r="AM57" s="376"/>
      <c r="AO57" s="110" t="s">
        <v>69</v>
      </c>
      <c r="AP57" s="113" t="s">
        <v>127</v>
      </c>
      <c r="AQ57" s="113" t="s">
        <v>128</v>
      </c>
      <c r="AR57" s="113" t="s">
        <v>129</v>
      </c>
      <c r="AS57" s="113" t="s">
        <v>614</v>
      </c>
      <c r="AT57" s="113" t="s">
        <v>73</v>
      </c>
      <c r="AU57" s="108"/>
      <c r="AV57" s="108"/>
      <c r="AW57" s="108"/>
      <c r="AX57" s="108"/>
      <c r="AY57" s="108"/>
      <c r="AZ57" s="108"/>
      <c r="BA57" s="108"/>
      <c r="BB57" s="108"/>
      <c r="BC57" s="108"/>
    </row>
    <row r="58" spans="1:55" ht="13.65" customHeight="1" x14ac:dyDescent="0.25">
      <c r="A58" s="3">
        <f>ROW()</f>
        <v>58</v>
      </c>
      <c r="B58" s="463" t="s">
        <v>120</v>
      </c>
      <c r="C58" s="464"/>
      <c r="D58" s="464"/>
      <c r="E58" s="464"/>
      <c r="F58" s="465" t="s">
        <v>446</v>
      </c>
      <c r="G58" s="465"/>
      <c r="H58" s="465"/>
      <c r="I58" s="465"/>
      <c r="J58" s="465"/>
      <c r="K58" s="465"/>
      <c r="L58" s="465"/>
      <c r="M58" s="465"/>
      <c r="N58" s="465"/>
      <c r="O58" s="465"/>
      <c r="P58" s="465"/>
      <c r="Q58" s="465"/>
      <c r="R58" s="465"/>
      <c r="S58" s="465"/>
      <c r="T58" s="465"/>
      <c r="U58" s="465"/>
      <c r="V58" s="465"/>
      <c r="W58" s="465"/>
      <c r="X58" s="465"/>
      <c r="Y58" s="465"/>
      <c r="Z58" s="465"/>
      <c r="AA58" s="465"/>
      <c r="AB58" s="465"/>
      <c r="AC58" s="465"/>
      <c r="AD58" s="465"/>
      <c r="AE58" s="464"/>
      <c r="AF58" s="464"/>
      <c r="AG58" s="464"/>
      <c r="AH58" s="464"/>
      <c r="AI58" s="464"/>
      <c r="AJ58" s="464"/>
      <c r="AK58" s="464"/>
      <c r="AL58" s="529"/>
      <c r="AM58" s="376"/>
      <c r="AO58" s="102"/>
      <c r="AP58" s="108"/>
      <c r="AQ58" s="108"/>
      <c r="AR58" s="108"/>
      <c r="AS58" s="108"/>
      <c r="AT58" s="108"/>
      <c r="AU58" s="108"/>
      <c r="AV58" s="108"/>
      <c r="AW58" s="108"/>
      <c r="AX58" s="108"/>
      <c r="AY58" s="108"/>
      <c r="AZ58" s="108"/>
      <c r="BA58" s="108"/>
      <c r="BB58" s="108"/>
      <c r="BC58" s="108"/>
    </row>
    <row r="59" spans="1:55" ht="13.65" customHeight="1" x14ac:dyDescent="0.25">
      <c r="A59" s="3">
        <f>ROW()</f>
        <v>59</v>
      </c>
      <c r="B59" s="446"/>
      <c r="C59" s="447"/>
      <c r="D59" s="447"/>
      <c r="E59" s="448"/>
      <c r="F59" s="170" t="s">
        <v>485</v>
      </c>
      <c r="G59" s="166"/>
      <c r="H59" s="166"/>
      <c r="I59" s="166"/>
      <c r="J59" s="166"/>
      <c r="K59" s="441" t="s">
        <v>69</v>
      </c>
      <c r="L59" s="441"/>
      <c r="M59" s="441"/>
      <c r="N59" s="441"/>
      <c r="O59" s="441"/>
      <c r="P59" s="441"/>
      <c r="Q59" s="208"/>
      <c r="R59" s="533" t="str">
        <f>IF(K59="Select","",AR59)</f>
        <v/>
      </c>
      <c r="S59" s="533"/>
      <c r="T59" s="533"/>
      <c r="U59" s="466" t="s">
        <v>69</v>
      </c>
      <c r="V59" s="466"/>
      <c r="W59" s="466"/>
      <c r="X59" s="466"/>
      <c r="Y59" s="466"/>
      <c r="Z59" s="466"/>
      <c r="AA59" s="466"/>
      <c r="AB59" s="466"/>
      <c r="AC59" s="466"/>
      <c r="AD59" s="467"/>
      <c r="AE59" s="443"/>
      <c r="AF59" s="444"/>
      <c r="AG59" s="444"/>
      <c r="AH59" s="444"/>
      <c r="AI59" s="444"/>
      <c r="AJ59" s="444"/>
      <c r="AK59" s="444"/>
      <c r="AL59" s="445"/>
      <c r="AM59" s="376"/>
      <c r="AO59" s="110" t="s">
        <v>69</v>
      </c>
      <c r="AP59" s="184" t="s">
        <v>496</v>
      </c>
      <c r="AQ59" s="184" t="s">
        <v>613</v>
      </c>
      <c r="AR59" s="184" t="str">
        <f>IF(K59=AP59,AS59,AT59)</f>
        <v>Division :</v>
      </c>
      <c r="AS59" s="184" t="s">
        <v>497</v>
      </c>
      <c r="AT59" s="184" t="s">
        <v>498</v>
      </c>
      <c r="AU59" s="110" t="s">
        <v>69</v>
      </c>
      <c r="AV59" s="255">
        <v>0</v>
      </c>
      <c r="AW59" s="255">
        <v>1</v>
      </c>
      <c r="AX59" s="184">
        <v>2</v>
      </c>
      <c r="AY59" s="184" t="s">
        <v>121</v>
      </c>
      <c r="AZ59" s="108"/>
      <c r="BA59" s="108"/>
      <c r="BB59" s="108"/>
      <c r="BC59" s="108"/>
    </row>
    <row r="60" spans="1:55" ht="13.65" customHeight="1" x14ac:dyDescent="0.25">
      <c r="A60" s="3">
        <f>ROW()</f>
        <v>60</v>
      </c>
      <c r="B60" s="446"/>
      <c r="C60" s="447"/>
      <c r="D60" s="447"/>
      <c r="E60" s="448"/>
      <c r="F60" s="446" t="s">
        <v>1090</v>
      </c>
      <c r="G60" s="447"/>
      <c r="H60" s="447"/>
      <c r="I60" s="447"/>
      <c r="J60" s="447"/>
      <c r="K60" s="447"/>
      <c r="L60" s="447"/>
      <c r="M60" s="447"/>
      <c r="N60" s="447"/>
      <c r="O60" s="447"/>
      <c r="P60" s="447"/>
      <c r="Q60" s="447"/>
      <c r="R60" s="447"/>
      <c r="S60" s="447"/>
      <c r="T60" s="447"/>
      <c r="U60" s="441" t="str">
        <f>IF(U59="Select","Select",IF(U59="Safe",""))</f>
        <v>Select</v>
      </c>
      <c r="V60" s="441"/>
      <c r="W60" s="441"/>
      <c r="X60" s="441"/>
      <c r="Y60" s="441"/>
      <c r="Z60" s="441"/>
      <c r="AA60" s="441"/>
      <c r="AB60" s="441"/>
      <c r="AC60" s="441"/>
      <c r="AD60" s="442"/>
      <c r="AE60" s="443"/>
      <c r="AF60" s="444"/>
      <c r="AG60" s="444"/>
      <c r="AH60" s="444"/>
      <c r="AI60" s="444"/>
      <c r="AJ60" s="444"/>
      <c r="AK60" s="444"/>
      <c r="AL60" s="445"/>
      <c r="AM60" s="376"/>
      <c r="AO60" s="110" t="s">
        <v>69</v>
      </c>
      <c r="AP60" s="255" t="str">
        <f>IF(AR59="Zone :","Group IIC","Class I / Group A")</f>
        <v>Class I / Group A</v>
      </c>
      <c r="AQ60" s="255" t="str">
        <f>IF(AR59="Zone :","Group IIB + H2","Class I / Group B")</f>
        <v>Class I / Group B</v>
      </c>
      <c r="AR60" s="255" t="str">
        <f>IF(AR59="Zone :","Group IIB","Class I / Group C")</f>
        <v>Class I / Group C</v>
      </c>
      <c r="AS60" s="255" t="str">
        <f>IF(AR59="Zone :","Group IIA","Class I / Group D")</f>
        <v>Class I / Group D</v>
      </c>
      <c r="AT60" s="255" t="str">
        <f>IF(AR59="Zone :","Group I","Mining")</f>
        <v>Mining</v>
      </c>
      <c r="AU60" s="255" t="str">
        <f>IF(AR59="Zone :"," ","Class II / Group F")</f>
        <v>Class II / Group F</v>
      </c>
      <c r="AV60" s="255" t="str">
        <f>IF(AR59="Zone :"," ","Class II / Group G")</f>
        <v>Class II / Group G</v>
      </c>
      <c r="AW60" s="256" t="str">
        <f>IF(AR59="Zone :"," ","Class III")</f>
        <v>Class III</v>
      </c>
      <c r="AX60" s="257"/>
      <c r="AY60" s="106"/>
      <c r="AZ60" s="257"/>
      <c r="BA60" s="257"/>
      <c r="BB60" s="123"/>
      <c r="BC60" s="257"/>
    </row>
    <row r="61" spans="1:55" ht="13.65" customHeight="1" x14ac:dyDescent="0.25">
      <c r="A61" s="3">
        <f>ROW()</f>
        <v>61</v>
      </c>
      <c r="B61" s="446"/>
      <c r="C61" s="447"/>
      <c r="D61" s="447"/>
      <c r="E61" s="448"/>
      <c r="F61" s="446" t="s">
        <v>1091</v>
      </c>
      <c r="G61" s="447"/>
      <c r="H61" s="447"/>
      <c r="I61" s="447"/>
      <c r="J61" s="447"/>
      <c r="K61" s="447"/>
      <c r="L61" s="447"/>
      <c r="M61" s="447"/>
      <c r="N61" s="447"/>
      <c r="O61" s="447"/>
      <c r="P61" s="447"/>
      <c r="Q61" s="447"/>
      <c r="R61" s="447"/>
      <c r="S61" s="447"/>
      <c r="T61" s="447"/>
      <c r="U61" s="468" t="str">
        <f>IF(U59="Select","Select",IF(U59="Safe",""))</f>
        <v>Select</v>
      </c>
      <c r="V61" s="468"/>
      <c r="W61" s="468"/>
      <c r="X61" s="468"/>
      <c r="Y61" s="468"/>
      <c r="Z61" s="468"/>
      <c r="AA61" s="468"/>
      <c r="AB61" s="468"/>
      <c r="AC61" s="468"/>
      <c r="AD61" s="469"/>
      <c r="AE61" s="443"/>
      <c r="AF61" s="444"/>
      <c r="AG61" s="444"/>
      <c r="AH61" s="444"/>
      <c r="AI61" s="444"/>
      <c r="AJ61" s="444"/>
      <c r="AK61" s="444"/>
      <c r="AL61" s="445"/>
      <c r="AM61" s="376"/>
      <c r="AO61" s="110" t="s">
        <v>69</v>
      </c>
      <c r="AP61" s="184" t="str">
        <f>IF(AR59="Zone :","T1","T1")</f>
        <v>T1</v>
      </c>
      <c r="AQ61" s="184" t="str">
        <f>IF(AR59="Zone :","T2","T2")</f>
        <v>T2</v>
      </c>
      <c r="AR61" s="184" t="str">
        <f>IF(AR59="Zone :","T3","T2A")</f>
        <v>T2A</v>
      </c>
      <c r="AS61" s="184" t="str">
        <f>IF(AR59="Zone :","T4","T2B")</f>
        <v>T2B</v>
      </c>
      <c r="AT61" s="184" t="str">
        <f>IF(AR59="Zone :","T5","T2C")</f>
        <v>T2C</v>
      </c>
      <c r="AU61" s="184" t="str">
        <f>IF(AR59="Zone :","T6","T2D")</f>
        <v>T2D</v>
      </c>
      <c r="AV61" s="184" t="str">
        <f>IF(AR59="Zone :","","T3")</f>
        <v>T3</v>
      </c>
      <c r="AW61" s="184" t="str">
        <f>IF(AR59="Zone :","","T3A")</f>
        <v>T3A</v>
      </c>
      <c r="AX61" s="184" t="str">
        <f>IF(AR59="Zone :","","T3B")</f>
        <v>T3B</v>
      </c>
      <c r="AY61" s="184" t="str">
        <f>IF(AR59="Zone :","","T3C")</f>
        <v>T3C</v>
      </c>
      <c r="AZ61" s="184" t="str">
        <f>IF(AR59="Zone :","","T4")</f>
        <v>T4</v>
      </c>
      <c r="BA61" s="184" t="str">
        <f>IF(AR59="Zone :","","T4A")</f>
        <v>T4A</v>
      </c>
      <c r="BB61" s="184" t="str">
        <f>IF(AR59="Zone :","","T5")</f>
        <v>T5</v>
      </c>
      <c r="BC61" s="184" t="str">
        <f>IF(AR59="Zone :","","T6")</f>
        <v>T6</v>
      </c>
    </row>
    <row r="62" spans="1:55" ht="13.65" customHeight="1" thickBot="1" x14ac:dyDescent="0.3">
      <c r="A62" s="3">
        <f>ROW()</f>
        <v>62</v>
      </c>
      <c r="B62" s="446" t="str">
        <f>IF(U59="Select","6.1.38",IF(U59="Safe",""))</f>
        <v>6.1.38</v>
      </c>
      <c r="C62" s="447"/>
      <c r="D62" s="447"/>
      <c r="E62" s="448"/>
      <c r="F62" s="446" t="s">
        <v>1092</v>
      </c>
      <c r="G62" s="447"/>
      <c r="H62" s="447"/>
      <c r="I62" s="447"/>
      <c r="J62" s="447"/>
      <c r="K62" s="447"/>
      <c r="L62" s="447"/>
      <c r="M62" s="447"/>
      <c r="N62" s="447"/>
      <c r="O62" s="447"/>
      <c r="P62" s="447"/>
      <c r="Q62" s="447"/>
      <c r="R62" s="447"/>
      <c r="S62" s="447"/>
      <c r="T62" s="447"/>
      <c r="U62" s="447"/>
      <c r="V62" s="468" t="str">
        <f>IF(U59="Select","Select",IF(U59="Safe",""))</f>
        <v>Select</v>
      </c>
      <c r="W62" s="468"/>
      <c r="X62" s="468"/>
      <c r="Y62" s="468"/>
      <c r="Z62" s="468"/>
      <c r="AA62" s="468"/>
      <c r="AB62" s="468"/>
      <c r="AC62" s="468"/>
      <c r="AD62" s="469"/>
      <c r="AE62" s="443"/>
      <c r="AF62" s="444"/>
      <c r="AG62" s="444"/>
      <c r="AH62" s="444"/>
      <c r="AI62" s="444"/>
      <c r="AJ62" s="444"/>
      <c r="AK62" s="444"/>
      <c r="AL62" s="445"/>
      <c r="AM62" s="376"/>
      <c r="AO62" s="110" t="s">
        <v>69</v>
      </c>
      <c r="AP62" s="258" t="s">
        <v>122</v>
      </c>
      <c r="AQ62" s="258" t="s">
        <v>123</v>
      </c>
      <c r="AR62" s="258" t="s">
        <v>124</v>
      </c>
      <c r="AS62" s="113" t="s">
        <v>73</v>
      </c>
      <c r="AT62" s="259"/>
      <c r="AU62" s="108"/>
      <c r="AV62" s="108"/>
      <c r="AW62" s="108"/>
      <c r="AX62" s="108"/>
      <c r="AY62" s="108"/>
      <c r="AZ62" s="108"/>
      <c r="BA62" s="108"/>
      <c r="BB62" s="108"/>
      <c r="BC62" s="108"/>
    </row>
    <row r="63" spans="1:55" ht="27" customHeight="1" thickBot="1" x14ac:dyDescent="0.3">
      <c r="A63" s="94"/>
      <c r="B63" s="368" t="s">
        <v>12</v>
      </c>
      <c r="C63" s="368"/>
      <c r="D63" s="368"/>
      <c r="E63" s="368"/>
      <c r="F63" s="368"/>
      <c r="G63" s="368"/>
      <c r="H63" s="368"/>
      <c r="I63" s="368"/>
      <c r="J63" s="368"/>
      <c r="K63" s="489" t="str">
        <f>document_number</f>
        <v>Insert Project Document Number</v>
      </c>
      <c r="L63" s="489"/>
      <c r="M63" s="489"/>
      <c r="N63" s="489"/>
      <c r="O63" s="489"/>
      <c r="P63" s="489"/>
      <c r="Q63" s="489"/>
      <c r="R63" s="489"/>
      <c r="S63" s="489"/>
      <c r="T63" s="489"/>
      <c r="U63" s="489"/>
      <c r="V63" s="489"/>
      <c r="W63" s="489"/>
      <c r="X63" s="489"/>
      <c r="Y63" s="489"/>
      <c r="Z63" s="483" t="s">
        <v>457</v>
      </c>
      <c r="AA63" s="483"/>
      <c r="AB63" s="483"/>
      <c r="AC63" s="489" t="str">
        <f>document_revision</f>
        <v>Insert Project Document Revision</v>
      </c>
      <c r="AD63" s="489"/>
      <c r="AE63" s="489"/>
      <c r="AF63" s="489"/>
      <c r="AG63" s="483" t="s">
        <v>14</v>
      </c>
      <c r="AH63" s="483"/>
      <c r="AI63" s="483"/>
      <c r="AJ63" s="483"/>
      <c r="AK63" s="483"/>
      <c r="AL63" s="484">
        <f>total_page</f>
        <v>13</v>
      </c>
      <c r="AM63" s="485"/>
    </row>
  </sheetData>
  <dataConsolidate/>
  <mergeCells count="309">
    <mergeCell ref="AE16:AL16"/>
    <mergeCell ref="AE7:AL7"/>
    <mergeCell ref="B7:E7"/>
    <mergeCell ref="U7:AD7"/>
    <mergeCell ref="F62:U62"/>
    <mergeCell ref="B16:E16"/>
    <mergeCell ref="R59:T59"/>
    <mergeCell ref="K59:P59"/>
    <mergeCell ref="F60:T60"/>
    <mergeCell ref="U60:AD60"/>
    <mergeCell ref="AE60:AL60"/>
    <mergeCell ref="AE47:AL47"/>
    <mergeCell ref="AE48:AL48"/>
    <mergeCell ref="AE49:AL49"/>
    <mergeCell ref="AE50:AL50"/>
    <mergeCell ref="AE51:AL51"/>
    <mergeCell ref="AE58:AL58"/>
    <mergeCell ref="F54:T54"/>
    <mergeCell ref="F55:T55"/>
    <mergeCell ref="F56:T56"/>
    <mergeCell ref="F57:T57"/>
    <mergeCell ref="U57:AD57"/>
    <mergeCell ref="AE28:AL28"/>
    <mergeCell ref="AE29:AL29"/>
    <mergeCell ref="AE30:AL30"/>
    <mergeCell ref="AE31:AL31"/>
    <mergeCell ref="AE32:AL32"/>
    <mergeCell ref="AE33:AL33"/>
    <mergeCell ref="AE34:AL34"/>
    <mergeCell ref="AE61:AL61"/>
    <mergeCell ref="AE52:AL52"/>
    <mergeCell ref="AE53:AL53"/>
    <mergeCell ref="AE54:AL54"/>
    <mergeCell ref="AE55:AL55"/>
    <mergeCell ref="AE56:AL56"/>
    <mergeCell ref="AE59:AL59"/>
    <mergeCell ref="AE40:AL40"/>
    <mergeCell ref="AE41:AL41"/>
    <mergeCell ref="AE42:AL42"/>
    <mergeCell ref="AE43:AL43"/>
    <mergeCell ref="AE36:AL36"/>
    <mergeCell ref="AE37:AL37"/>
    <mergeCell ref="AE44:AL44"/>
    <mergeCell ref="AE45:AL45"/>
    <mergeCell ref="AE46:AL46"/>
    <mergeCell ref="AE39:AL39"/>
    <mergeCell ref="AE35:AL35"/>
    <mergeCell ref="AE38:AL38"/>
    <mergeCell ref="AE18:AL18"/>
    <mergeCell ref="AE19:AL19"/>
    <mergeCell ref="AE21:AL21"/>
    <mergeCell ref="AE22:AL22"/>
    <mergeCell ref="AE23:AL23"/>
    <mergeCell ref="AE24:AL24"/>
    <mergeCell ref="AE25:AL25"/>
    <mergeCell ref="AE26:AL26"/>
    <mergeCell ref="AE27:AL27"/>
    <mergeCell ref="AE20:AL20"/>
    <mergeCell ref="B34:E34"/>
    <mergeCell ref="B35:E35"/>
    <mergeCell ref="B44:E44"/>
    <mergeCell ref="B45:E45"/>
    <mergeCell ref="B49:E49"/>
    <mergeCell ref="B50:E50"/>
    <mergeCell ref="B51:E51"/>
    <mergeCell ref="B58:E58"/>
    <mergeCell ref="B52:E52"/>
    <mergeCell ref="B53:E53"/>
    <mergeCell ref="B54:E54"/>
    <mergeCell ref="B55:E55"/>
    <mergeCell ref="B56:E56"/>
    <mergeCell ref="B57:E57"/>
    <mergeCell ref="B9:E9"/>
    <mergeCell ref="B10:E10"/>
    <mergeCell ref="B11:E11"/>
    <mergeCell ref="B12:E12"/>
    <mergeCell ref="B13:E13"/>
    <mergeCell ref="B14:E14"/>
    <mergeCell ref="U28:AA28"/>
    <mergeCell ref="AB28:AD28"/>
    <mergeCell ref="F9:T9"/>
    <mergeCell ref="F15:Q15"/>
    <mergeCell ref="F19:T19"/>
    <mergeCell ref="B15:E15"/>
    <mergeCell ref="B17:E17"/>
    <mergeCell ref="B19:E19"/>
    <mergeCell ref="B21:E21"/>
    <mergeCell ref="B22:E22"/>
    <mergeCell ref="B23:E23"/>
    <mergeCell ref="B24:E24"/>
    <mergeCell ref="B25:E25"/>
    <mergeCell ref="B26:E26"/>
    <mergeCell ref="B18:E18"/>
    <mergeCell ref="B27:E27"/>
    <mergeCell ref="B28:E28"/>
    <mergeCell ref="AB54:AD54"/>
    <mergeCell ref="AB56:AD56"/>
    <mergeCell ref="U54:W54"/>
    <mergeCell ref="Y54:AA54"/>
    <mergeCell ref="B62:E62"/>
    <mergeCell ref="B36:E36"/>
    <mergeCell ref="B37:E37"/>
    <mergeCell ref="B38:E38"/>
    <mergeCell ref="B39:E39"/>
    <mergeCell ref="B40:E40"/>
    <mergeCell ref="B41:E41"/>
    <mergeCell ref="B42:E42"/>
    <mergeCell ref="AB36:AD36"/>
    <mergeCell ref="U52:AA52"/>
    <mergeCell ref="AB52:AD52"/>
    <mergeCell ref="U53:AA53"/>
    <mergeCell ref="AB53:AD53"/>
    <mergeCell ref="F52:T52"/>
    <mergeCell ref="P37:R38"/>
    <mergeCell ref="P40:R40"/>
    <mergeCell ref="S40:U40"/>
    <mergeCell ref="V40:X40"/>
    <mergeCell ref="Y40:AA40"/>
    <mergeCell ref="AB40:AD40"/>
    <mergeCell ref="S35:U35"/>
    <mergeCell ref="B46:E46"/>
    <mergeCell ref="B47:E47"/>
    <mergeCell ref="B48:E48"/>
    <mergeCell ref="B1:AL1"/>
    <mergeCell ref="K2:AL2"/>
    <mergeCell ref="K3:AL3"/>
    <mergeCell ref="B4:E4"/>
    <mergeCell ref="F5:AD5"/>
    <mergeCell ref="AE6:AL6"/>
    <mergeCell ref="U6:AD6"/>
    <mergeCell ref="B2:J2"/>
    <mergeCell ref="B3:J3"/>
    <mergeCell ref="B6:E6"/>
    <mergeCell ref="F6:T6"/>
    <mergeCell ref="P34:R34"/>
    <mergeCell ref="S34:U34"/>
    <mergeCell ref="F29:T29"/>
    <mergeCell ref="F30:T30"/>
    <mergeCell ref="F31:T31"/>
    <mergeCell ref="F33:T33"/>
    <mergeCell ref="P39:R39"/>
    <mergeCell ref="S39:U39"/>
    <mergeCell ref="B8:E8"/>
    <mergeCell ref="S44:U44"/>
    <mergeCell ref="V44:X44"/>
    <mergeCell ref="Y44:AA44"/>
    <mergeCell ref="U45:AD45"/>
    <mergeCell ref="F45:T45"/>
    <mergeCell ref="M41:O41"/>
    <mergeCell ref="F41:L41"/>
    <mergeCell ref="F26:T26"/>
    <mergeCell ref="F27:T27"/>
    <mergeCell ref="F28:T28"/>
    <mergeCell ref="U26:AD26"/>
    <mergeCell ref="U27:AD27"/>
    <mergeCell ref="V39:X39"/>
    <mergeCell ref="Y39:AA39"/>
    <mergeCell ref="AB39:AD39"/>
    <mergeCell ref="Y35:AA35"/>
    <mergeCell ref="AB35:AD35"/>
    <mergeCell ref="U30:AA30"/>
    <mergeCell ref="AB30:AD30"/>
    <mergeCell ref="U31:AA31"/>
    <mergeCell ref="AB31:AD31"/>
    <mergeCell ref="U33:AD33"/>
    <mergeCell ref="V35:X35"/>
    <mergeCell ref="P35:R35"/>
    <mergeCell ref="F44:L44"/>
    <mergeCell ref="AE8:AL8"/>
    <mergeCell ref="AE9:AL9"/>
    <mergeCell ref="AE10:AL10"/>
    <mergeCell ref="AB37:AD38"/>
    <mergeCell ref="Y37:AA38"/>
    <mergeCell ref="V37:X38"/>
    <mergeCell ref="S37:U38"/>
    <mergeCell ref="F10:T10"/>
    <mergeCell ref="F8:T8"/>
    <mergeCell ref="Y36:AA36"/>
    <mergeCell ref="U8:AD8"/>
    <mergeCell ref="U9:AD9"/>
    <mergeCell ref="U10:AD10"/>
    <mergeCell ref="V34:X34"/>
    <mergeCell ref="Y34:AA34"/>
    <mergeCell ref="AB34:AD34"/>
    <mergeCell ref="U29:AA29"/>
    <mergeCell ref="AB29:AD29"/>
    <mergeCell ref="P41:R41"/>
    <mergeCell ref="S41:U41"/>
    <mergeCell ref="V41:X41"/>
    <mergeCell ref="Y41:AA41"/>
    <mergeCell ref="AB41:AD41"/>
    <mergeCell ref="U50:AD50"/>
    <mergeCell ref="U51:AD51"/>
    <mergeCell ref="F61:T61"/>
    <mergeCell ref="P42:R42"/>
    <mergeCell ref="S42:U42"/>
    <mergeCell ref="V42:X42"/>
    <mergeCell ref="Y42:AA42"/>
    <mergeCell ref="AB42:AD42"/>
    <mergeCell ref="P43:R43"/>
    <mergeCell ref="S43:U43"/>
    <mergeCell ref="V43:X43"/>
    <mergeCell ref="Y43:AA43"/>
    <mergeCell ref="AB43:AD43"/>
    <mergeCell ref="F53:T53"/>
    <mergeCell ref="P44:R44"/>
    <mergeCell ref="M42:O42"/>
    <mergeCell ref="M43:O43"/>
    <mergeCell ref="F42:L42"/>
    <mergeCell ref="F43:L43"/>
    <mergeCell ref="F46:T46"/>
    <mergeCell ref="F47:T47"/>
    <mergeCell ref="U47:AD47"/>
    <mergeCell ref="U46:AD46"/>
    <mergeCell ref="M44:O44"/>
    <mergeCell ref="S22:U22"/>
    <mergeCell ref="S23:U23"/>
    <mergeCell ref="S24:U24"/>
    <mergeCell ref="S25:U25"/>
    <mergeCell ref="F16:T16"/>
    <mergeCell ref="F20:T20"/>
    <mergeCell ref="Y22:AA22"/>
    <mergeCell ref="AB22:AD22"/>
    <mergeCell ref="U19:AD19"/>
    <mergeCell ref="AE11:AL11"/>
    <mergeCell ref="F32:AD32"/>
    <mergeCell ref="F48:AD48"/>
    <mergeCell ref="F49:J49"/>
    <mergeCell ref="F50:T50"/>
    <mergeCell ref="F51:T51"/>
    <mergeCell ref="F14:T14"/>
    <mergeCell ref="F13:T13"/>
    <mergeCell ref="F12:T12"/>
    <mergeCell ref="F11:T11"/>
    <mergeCell ref="F17:T17"/>
    <mergeCell ref="F18:AD18"/>
    <mergeCell ref="U11:AD11"/>
    <mergeCell ref="U12:AD12"/>
    <mergeCell ref="U13:AD13"/>
    <mergeCell ref="U17:AD17"/>
    <mergeCell ref="K49:P49"/>
    <mergeCell ref="U14:Y14"/>
    <mergeCell ref="AB44:AD44"/>
    <mergeCell ref="P36:R36"/>
    <mergeCell ref="S36:U36"/>
    <mergeCell ref="V36:X36"/>
    <mergeCell ref="Y49:AD49"/>
    <mergeCell ref="R49:W49"/>
    <mergeCell ref="AG63:AK63"/>
    <mergeCell ref="AL63:AM63"/>
    <mergeCell ref="U61:AD61"/>
    <mergeCell ref="U55:W55"/>
    <mergeCell ref="Y55:AA55"/>
    <mergeCell ref="AB55:AD55"/>
    <mergeCell ref="U56:W56"/>
    <mergeCell ref="Y56:AA56"/>
    <mergeCell ref="K63:Y63"/>
    <mergeCell ref="Z63:AB63"/>
    <mergeCell ref="AC63:AF63"/>
    <mergeCell ref="AE57:AL57"/>
    <mergeCell ref="AE62:AL62"/>
    <mergeCell ref="B61:E61"/>
    <mergeCell ref="F58:AD58"/>
    <mergeCell ref="B59:E59"/>
    <mergeCell ref="U59:AD59"/>
    <mergeCell ref="B60:E60"/>
    <mergeCell ref="V62:AD62"/>
    <mergeCell ref="AE12:AL12"/>
    <mergeCell ref="AE13:AL13"/>
    <mergeCell ref="AE14:AL14"/>
    <mergeCell ref="AE15:AL15"/>
    <mergeCell ref="Z14:AA14"/>
    <mergeCell ref="V25:X25"/>
    <mergeCell ref="Y25:AA25"/>
    <mergeCell ref="AB25:AD25"/>
    <mergeCell ref="V23:X23"/>
    <mergeCell ref="Y23:AA23"/>
    <mergeCell ref="AB23:AD23"/>
    <mergeCell ref="V24:X24"/>
    <mergeCell ref="Y24:AA24"/>
    <mergeCell ref="AB24:AD24"/>
    <mergeCell ref="V21:X21"/>
    <mergeCell ref="Y21:AA21"/>
    <mergeCell ref="AB21:AD21"/>
    <mergeCell ref="V22:X22"/>
    <mergeCell ref="AB14:AD14"/>
    <mergeCell ref="U15:AD15"/>
    <mergeCell ref="AE17:AL17"/>
    <mergeCell ref="B20:E20"/>
    <mergeCell ref="M37:O38"/>
    <mergeCell ref="M34:O34"/>
    <mergeCell ref="M39:O39"/>
    <mergeCell ref="M35:O35"/>
    <mergeCell ref="M40:O40"/>
    <mergeCell ref="M36:O36"/>
    <mergeCell ref="F37:L38"/>
    <mergeCell ref="F34:L34"/>
    <mergeCell ref="F39:L39"/>
    <mergeCell ref="F35:L35"/>
    <mergeCell ref="F40:L40"/>
    <mergeCell ref="F36:L36"/>
    <mergeCell ref="B29:E29"/>
    <mergeCell ref="B30:E30"/>
    <mergeCell ref="B31:E31"/>
    <mergeCell ref="B32:E32"/>
    <mergeCell ref="B33:E33"/>
    <mergeCell ref="U20:AD20"/>
    <mergeCell ref="U16:AD16"/>
    <mergeCell ref="S21:U21"/>
  </mergeCells>
  <dataValidations count="23">
    <dataValidation type="list" allowBlank="1" showInputMessage="1" showErrorMessage="1" sqref="AB14:AD14" xr:uid="{00000000-0002-0000-0300-000000000000}">
      <formula1>$AO$14:$AS$14</formula1>
    </dataValidation>
    <dataValidation type="list" showInputMessage="1" showErrorMessage="1" sqref="U6" xr:uid="{00000000-0002-0000-0300-000001000000}">
      <formula1>$AO$6:$AS$6</formula1>
    </dataValidation>
    <dataValidation type="list" allowBlank="1" showInputMessage="1" showErrorMessage="1" sqref="U50" xr:uid="{00000000-0002-0000-0300-000002000000}">
      <formula1>$AO$50:$AR$50</formula1>
    </dataValidation>
    <dataValidation type="list" allowBlank="1" showInputMessage="1" showErrorMessage="1" sqref="U17" xr:uid="{00000000-0002-0000-0300-000003000000}">
      <formula1>$AO$17:$AR$17</formula1>
    </dataValidation>
    <dataValidation type="list" allowBlank="1" showInputMessage="1" showErrorMessage="1" sqref="U13" xr:uid="{00000000-0002-0000-0300-000004000000}">
      <formula1>$AO$13:$AQ$13</formula1>
    </dataValidation>
    <dataValidation type="list" allowBlank="1" showInputMessage="1" showErrorMessage="1" sqref="U15:AD15" xr:uid="{00000000-0002-0000-0300-000005000000}">
      <formula1>$AO$15:$AS$15</formula1>
    </dataValidation>
    <dataValidation type="list" allowBlank="1" showInputMessage="1" showErrorMessage="1" sqref="K49:P49" xr:uid="{00000000-0002-0000-0300-000006000000}">
      <formula1>$AO$49:$AR$49</formula1>
    </dataValidation>
    <dataValidation type="list" allowBlank="1" showInputMessage="1" showErrorMessage="1" sqref="R49:W49" xr:uid="{00000000-0002-0000-0300-000007000000}">
      <formula1>$AS$49:$AV$49</formula1>
    </dataValidation>
    <dataValidation type="list" allowBlank="1" showInputMessage="1" showErrorMessage="1" sqref="Y49:AD49" xr:uid="{00000000-0002-0000-0300-000008000000}">
      <formula1>$AW$49:$BA$49</formula1>
    </dataValidation>
    <dataValidation type="list" allowBlank="1" showInputMessage="1" showErrorMessage="1" sqref="U45" xr:uid="{00000000-0002-0000-0300-000009000000}">
      <formula1>$AO$45:$AQ$45</formula1>
    </dataValidation>
    <dataValidation type="list" allowBlank="1" showInputMessage="1" showErrorMessage="1" sqref="U46" xr:uid="{00000000-0002-0000-0300-00000A000000}">
      <formula1>$AO$46:$AQ$46</formula1>
    </dataValidation>
    <dataValidation type="list" allowBlank="1" showInputMessage="1" showErrorMessage="1" sqref="U20:AD20" xr:uid="{00000000-0002-0000-0300-00000B000000}">
      <formula1>$AO$20:$AU$20</formula1>
    </dataValidation>
    <dataValidation type="list" allowBlank="1" showInputMessage="1" showErrorMessage="1" sqref="U16:AD16" xr:uid="{00000000-0002-0000-0300-00000C000000}">
      <formula1>$AO$16:$AQ$16</formula1>
    </dataValidation>
    <dataValidation type="list" allowBlank="1" showInputMessage="1" showErrorMessage="1" sqref="U51:AD51" xr:uid="{00000000-0002-0000-0300-00000D000000}">
      <formula1>$AO$51:$AR$51</formula1>
    </dataValidation>
    <dataValidation type="list" allowBlank="1" showInputMessage="1" showErrorMessage="1" sqref="U59:AD59" xr:uid="{00000000-0002-0000-0300-00000E000000}">
      <formula1>$AU$59:$AY$59</formula1>
    </dataValidation>
    <dataValidation type="list" allowBlank="1" showInputMessage="1" showErrorMessage="1" sqref="K59:P59" xr:uid="{00000000-0002-0000-0300-00000F000000}">
      <formula1>$AO$59:$AQ$59</formula1>
    </dataValidation>
    <dataValidation type="list" allowBlank="1" showInputMessage="1" showErrorMessage="1" sqref="U60:AD60" xr:uid="{00000000-0002-0000-0300-000010000000}">
      <formula1>electrical_group</formula1>
    </dataValidation>
    <dataValidation type="list" allowBlank="1" showInputMessage="1" showErrorMessage="1" sqref="U61:AD61" xr:uid="{00000000-0002-0000-0300-000011000000}">
      <formula1>electrical_temp_class</formula1>
    </dataValidation>
    <dataValidation type="list" allowBlank="1" showInputMessage="1" showErrorMessage="1" sqref="V62:AD62" xr:uid="{00000000-0002-0000-0300-000012000000}">
      <formula1>$AO$62:$AS$62</formula1>
    </dataValidation>
    <dataValidation type="list" allowBlank="1" showInputMessage="1" showErrorMessage="1" sqref="U57:AD57" xr:uid="{00000000-0002-0000-0300-000013000000}">
      <formula1>$AO$57:$AT$57</formula1>
    </dataValidation>
    <dataValidation type="list" allowBlank="1" showInputMessage="1" showErrorMessage="1" sqref="U33:AD33" xr:uid="{00000000-0002-0000-0300-000014000000}">
      <formula1>$AO$33:$AS$33</formula1>
    </dataValidation>
    <dataValidation type="list" showInputMessage="1" showErrorMessage="1" sqref="U7:AD7" xr:uid="{00000000-0002-0000-0300-000015000000}">
      <formula1>$AO$7:$AQ$7</formula1>
    </dataValidation>
    <dataValidation type="whole" allowBlank="1" showInputMessage="1" showErrorMessage="1" sqref="U10:AD10" xr:uid="{00000000-0002-0000-0300-000016000000}">
      <formula1>1</formula1>
      <formula2>14</formula2>
    </dataValidation>
  </dataValidations>
  <printOptions horizontalCentered="1" verticalCentered="1"/>
  <pageMargins left="0.19685039370078741" right="0.19685039370078741" top="0.19685039370078741" bottom="0.19685039370078741" header="0.31496062992125984" footer="0.51181102362204722"/>
  <pageSetup paperSize="9" scale="90" fitToHeight="0"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1:AT63"/>
  <sheetViews>
    <sheetView showGridLines="0" zoomScaleNormal="100" zoomScaleSheetLayoutView="100" workbookViewId="0">
      <selection activeCell="B1" sqref="B1:AL1"/>
    </sheetView>
  </sheetViews>
  <sheetFormatPr defaultRowHeight="12.5" x14ac:dyDescent="0.25"/>
  <cols>
    <col min="1" max="1" width="2.6328125" style="61" customWidth="1"/>
    <col min="2" max="27" width="2.453125" style="61" customWidth="1"/>
    <col min="28" max="30" width="2.453125" style="64" customWidth="1"/>
    <col min="31" max="38" width="2.453125" style="61" customWidth="1"/>
    <col min="39" max="39" width="2.6328125" style="61" customWidth="1"/>
    <col min="40" max="40" width="9.08984375" customWidth="1"/>
    <col min="41" max="41" width="9.08984375" hidden="1" customWidth="1"/>
    <col min="42" max="44" width="24.36328125" style="40" hidden="1" customWidth="1"/>
    <col min="45" max="46" width="8.90625" hidden="1" customWidth="1"/>
    <col min="47" max="51" width="0" hidden="1" customWidth="1"/>
  </cols>
  <sheetData>
    <row r="1" spans="1:44" ht="27.65" customHeight="1" thickBot="1" x14ac:dyDescent="0.3">
      <c r="A1" s="42" t="s">
        <v>0</v>
      </c>
      <c r="B1" s="515" t="s">
        <v>962</v>
      </c>
      <c r="C1" s="515"/>
      <c r="D1" s="515"/>
      <c r="E1" s="515"/>
      <c r="F1" s="515"/>
      <c r="G1" s="515"/>
      <c r="H1" s="515"/>
      <c r="I1" s="515"/>
      <c r="J1" s="515"/>
      <c r="K1" s="515"/>
      <c r="L1" s="515"/>
      <c r="M1" s="515"/>
      <c r="N1" s="515"/>
      <c r="O1" s="515"/>
      <c r="P1" s="515"/>
      <c r="Q1" s="515"/>
      <c r="R1" s="515"/>
      <c r="S1" s="515"/>
      <c r="T1" s="515"/>
      <c r="U1" s="515"/>
      <c r="V1" s="515"/>
      <c r="W1" s="515"/>
      <c r="X1" s="515"/>
      <c r="Y1" s="515"/>
      <c r="Z1" s="515"/>
      <c r="AA1" s="515"/>
      <c r="AB1" s="515"/>
      <c r="AC1" s="515"/>
      <c r="AD1" s="515"/>
      <c r="AE1" s="515"/>
      <c r="AF1" s="515"/>
      <c r="AG1" s="515"/>
      <c r="AH1" s="515"/>
      <c r="AI1" s="515"/>
      <c r="AJ1" s="515"/>
      <c r="AK1" s="515"/>
      <c r="AL1" s="515"/>
      <c r="AM1" s="43" t="s">
        <v>9</v>
      </c>
    </row>
    <row r="2" spans="1:44" ht="13.65" customHeight="1" x14ac:dyDescent="0.25">
      <c r="A2" s="45">
        <f>ROW()</f>
        <v>2</v>
      </c>
      <c r="B2" s="523" t="s">
        <v>65</v>
      </c>
      <c r="C2" s="523"/>
      <c r="D2" s="523"/>
      <c r="E2" s="523"/>
      <c r="F2" s="523"/>
      <c r="G2" s="523"/>
      <c r="H2" s="523"/>
      <c r="I2" s="523"/>
      <c r="J2" s="523"/>
      <c r="K2" s="516" t="str">
        <f>tag_number</f>
        <v>Insert Tag Number</v>
      </c>
      <c r="L2" s="516"/>
      <c r="M2" s="516"/>
      <c r="N2" s="516"/>
      <c r="O2" s="516"/>
      <c r="P2" s="516"/>
      <c r="Q2" s="516"/>
      <c r="R2" s="516"/>
      <c r="S2" s="516"/>
      <c r="T2" s="516"/>
      <c r="U2" s="516"/>
      <c r="V2" s="516"/>
      <c r="W2" s="516"/>
      <c r="X2" s="516"/>
      <c r="Y2" s="516"/>
      <c r="Z2" s="516"/>
      <c r="AA2" s="516"/>
      <c r="AB2" s="516"/>
      <c r="AC2" s="516"/>
      <c r="AD2" s="516"/>
      <c r="AE2" s="516"/>
      <c r="AF2" s="516"/>
      <c r="AG2" s="516"/>
      <c r="AH2" s="516"/>
      <c r="AI2" s="516"/>
      <c r="AJ2" s="516"/>
      <c r="AK2" s="516"/>
      <c r="AL2" s="517"/>
      <c r="AM2" s="375"/>
    </row>
    <row r="3" spans="1:44" ht="13.65" customHeight="1" x14ac:dyDescent="0.25">
      <c r="A3" s="46">
        <f>ROW()</f>
        <v>3</v>
      </c>
      <c r="B3" s="524" t="s">
        <v>66</v>
      </c>
      <c r="C3" s="524"/>
      <c r="D3" s="524"/>
      <c r="E3" s="524"/>
      <c r="F3" s="524"/>
      <c r="G3" s="524"/>
      <c r="H3" s="524"/>
      <c r="I3" s="524"/>
      <c r="J3" s="524"/>
      <c r="K3" s="518" t="str">
        <f>Service</f>
        <v>Insert Service Description</v>
      </c>
      <c r="L3" s="518"/>
      <c r="M3" s="518"/>
      <c r="N3" s="518"/>
      <c r="O3" s="518"/>
      <c r="P3" s="518"/>
      <c r="Q3" s="518"/>
      <c r="R3" s="518"/>
      <c r="S3" s="518"/>
      <c r="T3" s="518"/>
      <c r="U3" s="518"/>
      <c r="V3" s="518"/>
      <c r="W3" s="518"/>
      <c r="X3" s="518"/>
      <c r="Y3" s="518"/>
      <c r="Z3" s="518"/>
      <c r="AA3" s="518"/>
      <c r="AB3" s="518"/>
      <c r="AC3" s="518"/>
      <c r="AD3" s="518"/>
      <c r="AE3" s="518"/>
      <c r="AF3" s="518"/>
      <c r="AG3" s="518"/>
      <c r="AH3" s="518"/>
      <c r="AI3" s="518"/>
      <c r="AJ3" s="518"/>
      <c r="AK3" s="518"/>
      <c r="AL3" s="519"/>
      <c r="AM3" s="376"/>
      <c r="AO3" s="112" t="s">
        <v>832</v>
      </c>
    </row>
    <row r="4" spans="1:44" ht="13.65" customHeight="1" x14ac:dyDescent="0.25">
      <c r="A4" s="46">
        <f>ROW()</f>
        <v>4</v>
      </c>
      <c r="B4" s="520" t="s">
        <v>67</v>
      </c>
      <c r="C4" s="521"/>
      <c r="D4" s="521"/>
      <c r="E4" s="521"/>
      <c r="F4" s="534" t="s">
        <v>428</v>
      </c>
      <c r="G4" s="535"/>
      <c r="H4" s="535"/>
      <c r="I4" s="535"/>
      <c r="J4" s="535"/>
      <c r="K4" s="535"/>
      <c r="L4" s="535"/>
      <c r="M4" s="535"/>
      <c r="N4" s="535"/>
      <c r="O4" s="535"/>
      <c r="P4" s="535"/>
      <c r="Q4" s="535"/>
      <c r="R4" s="535"/>
      <c r="S4" s="535"/>
      <c r="T4" s="536"/>
      <c r="U4" s="534" t="s">
        <v>379</v>
      </c>
      <c r="V4" s="535"/>
      <c r="W4" s="535"/>
      <c r="X4" s="535"/>
      <c r="Y4" s="535"/>
      <c r="Z4" s="535"/>
      <c r="AA4" s="535"/>
      <c r="AB4" s="535"/>
      <c r="AC4" s="535"/>
      <c r="AD4" s="536"/>
      <c r="AE4" s="534" t="s">
        <v>68</v>
      </c>
      <c r="AF4" s="535"/>
      <c r="AG4" s="535"/>
      <c r="AH4" s="535"/>
      <c r="AI4" s="535"/>
      <c r="AJ4" s="535"/>
      <c r="AK4" s="535"/>
      <c r="AL4" s="536"/>
      <c r="AM4" s="376"/>
      <c r="AO4" s="248"/>
    </row>
    <row r="5" spans="1:44" ht="13.65" customHeight="1" x14ac:dyDescent="0.25">
      <c r="A5" s="46">
        <f>ROW()</f>
        <v>5</v>
      </c>
      <c r="B5" s="463" t="s">
        <v>63</v>
      </c>
      <c r="C5" s="464"/>
      <c r="D5" s="464"/>
      <c r="E5" s="464"/>
      <c r="F5" s="465" t="s">
        <v>680</v>
      </c>
      <c r="G5" s="465"/>
      <c r="H5" s="465"/>
      <c r="I5" s="465"/>
      <c r="J5" s="465"/>
      <c r="K5" s="465"/>
      <c r="L5" s="465"/>
      <c r="M5" s="465"/>
      <c r="N5" s="465"/>
      <c r="O5" s="465"/>
      <c r="P5" s="465"/>
      <c r="Q5" s="465"/>
      <c r="R5" s="465"/>
      <c r="S5" s="465"/>
      <c r="T5" s="465"/>
      <c r="U5" s="465"/>
      <c r="V5" s="465"/>
      <c r="W5" s="465"/>
      <c r="X5" s="465"/>
      <c r="Y5" s="465"/>
      <c r="Z5" s="465"/>
      <c r="AA5" s="465"/>
      <c r="AB5" s="465"/>
      <c r="AC5" s="465"/>
      <c r="AD5" s="465"/>
      <c r="AE5" s="464"/>
      <c r="AF5" s="464"/>
      <c r="AG5" s="464"/>
      <c r="AH5" s="464"/>
      <c r="AI5" s="464"/>
      <c r="AJ5" s="464"/>
      <c r="AK5" s="464"/>
      <c r="AL5" s="529"/>
      <c r="AM5" s="377"/>
      <c r="AO5" s="55"/>
      <c r="AP5" s="181"/>
      <c r="AQ5" s="181"/>
      <c r="AR5" s="181"/>
    </row>
    <row r="6" spans="1:44" ht="13.65" customHeight="1" x14ac:dyDescent="0.25">
      <c r="A6" s="46">
        <f>ROW()</f>
        <v>6</v>
      </c>
      <c r="B6" s="446"/>
      <c r="C6" s="447"/>
      <c r="D6" s="447"/>
      <c r="E6" s="448"/>
      <c r="F6" s="539" t="s">
        <v>130</v>
      </c>
      <c r="G6" s="540"/>
      <c r="H6" s="540"/>
      <c r="I6" s="540"/>
      <c r="J6" s="540"/>
      <c r="K6" s="540"/>
      <c r="L6" s="540"/>
      <c r="M6" s="540"/>
      <c r="N6" s="540"/>
      <c r="O6" s="540"/>
      <c r="P6" s="540"/>
      <c r="Q6" s="540"/>
      <c r="R6" s="541"/>
      <c r="S6" s="455" t="s">
        <v>131</v>
      </c>
      <c r="T6" s="456"/>
      <c r="U6" s="456"/>
      <c r="V6" s="457"/>
      <c r="W6" s="477" t="s">
        <v>132</v>
      </c>
      <c r="X6" s="478"/>
      <c r="Y6" s="478"/>
      <c r="Z6" s="479"/>
      <c r="AA6" s="477" t="s">
        <v>133</v>
      </c>
      <c r="AB6" s="478"/>
      <c r="AC6" s="478"/>
      <c r="AD6" s="479"/>
      <c r="AE6" s="443"/>
      <c r="AF6" s="444"/>
      <c r="AG6" s="444"/>
      <c r="AH6" s="444"/>
      <c r="AI6" s="444"/>
      <c r="AJ6" s="444"/>
      <c r="AK6" s="444"/>
      <c r="AL6" s="445"/>
      <c r="AM6" s="376"/>
      <c r="AO6" s="55"/>
      <c r="AP6" s="181"/>
      <c r="AQ6" s="181"/>
      <c r="AR6" s="181"/>
    </row>
    <row r="7" spans="1:44" ht="13.65" customHeight="1" x14ac:dyDescent="0.25">
      <c r="A7" s="46">
        <f>ROW()</f>
        <v>7</v>
      </c>
      <c r="B7" s="446"/>
      <c r="C7" s="447"/>
      <c r="D7" s="447"/>
      <c r="E7" s="448"/>
      <c r="F7" s="446" t="s">
        <v>715</v>
      </c>
      <c r="G7" s="447"/>
      <c r="H7" s="447"/>
      <c r="I7" s="447"/>
      <c r="J7" s="447"/>
      <c r="K7" s="447"/>
      <c r="L7" s="447"/>
      <c r="M7" s="447"/>
      <c r="N7" s="447"/>
      <c r="O7" s="447"/>
      <c r="P7" s="447"/>
      <c r="Q7" s="447"/>
      <c r="R7" s="448"/>
      <c r="S7" s="458" t="s">
        <v>429</v>
      </c>
      <c r="T7" s="441"/>
      <c r="U7" s="441"/>
      <c r="V7" s="442"/>
      <c r="W7" s="458" t="s">
        <v>69</v>
      </c>
      <c r="X7" s="441"/>
      <c r="Y7" s="441"/>
      <c r="Z7" s="442"/>
      <c r="AA7" s="458" t="s">
        <v>69</v>
      </c>
      <c r="AB7" s="441"/>
      <c r="AC7" s="441"/>
      <c r="AD7" s="442"/>
      <c r="AE7" s="443"/>
      <c r="AF7" s="444"/>
      <c r="AG7" s="444"/>
      <c r="AH7" s="444"/>
      <c r="AI7" s="444"/>
      <c r="AJ7" s="444"/>
      <c r="AK7" s="444"/>
      <c r="AL7" s="445"/>
      <c r="AM7" s="376"/>
      <c r="AO7" s="110" t="s">
        <v>69</v>
      </c>
      <c r="AP7" s="317">
        <v>1</v>
      </c>
      <c r="AQ7" s="318">
        <v>3</v>
      </c>
      <c r="AR7" s="318" t="s">
        <v>73</v>
      </c>
    </row>
    <row r="8" spans="1:44" ht="13.65" customHeight="1" x14ac:dyDescent="0.25">
      <c r="A8" s="46">
        <f>ROW()</f>
        <v>8</v>
      </c>
      <c r="B8" s="446"/>
      <c r="C8" s="447"/>
      <c r="D8" s="447"/>
      <c r="E8" s="448"/>
      <c r="F8" s="446" t="s">
        <v>716</v>
      </c>
      <c r="G8" s="447"/>
      <c r="H8" s="447"/>
      <c r="I8" s="447"/>
      <c r="J8" s="447"/>
      <c r="K8" s="447"/>
      <c r="L8" s="447"/>
      <c r="M8" s="447"/>
      <c r="N8" s="447"/>
      <c r="O8" s="447"/>
      <c r="P8" s="447"/>
      <c r="Q8" s="447"/>
      <c r="R8" s="448"/>
      <c r="S8" s="458" t="s">
        <v>429</v>
      </c>
      <c r="T8" s="441"/>
      <c r="U8" s="441"/>
      <c r="V8" s="442"/>
      <c r="W8" s="458" t="s">
        <v>69</v>
      </c>
      <c r="X8" s="441"/>
      <c r="Y8" s="441"/>
      <c r="Z8" s="442"/>
      <c r="AA8" s="458" t="s">
        <v>69</v>
      </c>
      <c r="AB8" s="441"/>
      <c r="AC8" s="441"/>
      <c r="AD8" s="442"/>
      <c r="AE8" s="443"/>
      <c r="AF8" s="444"/>
      <c r="AG8" s="444"/>
      <c r="AH8" s="444"/>
      <c r="AI8" s="444"/>
      <c r="AJ8" s="444"/>
      <c r="AK8" s="444"/>
      <c r="AL8" s="445"/>
      <c r="AM8" s="376"/>
      <c r="AO8" s="110" t="s">
        <v>69</v>
      </c>
      <c r="AP8" s="121" t="s">
        <v>529</v>
      </c>
      <c r="AQ8" s="318" t="s">
        <v>530</v>
      </c>
      <c r="AR8" s="318" t="s">
        <v>73</v>
      </c>
    </row>
    <row r="9" spans="1:44" ht="13.65" customHeight="1" x14ac:dyDescent="0.25">
      <c r="A9" s="46">
        <f>ROW()</f>
        <v>9</v>
      </c>
      <c r="B9" s="446"/>
      <c r="C9" s="447"/>
      <c r="D9" s="447"/>
      <c r="E9" s="448"/>
      <c r="F9" s="446" t="s">
        <v>717</v>
      </c>
      <c r="G9" s="447"/>
      <c r="H9" s="447"/>
      <c r="I9" s="447"/>
      <c r="J9" s="447"/>
      <c r="K9" s="447"/>
      <c r="L9" s="447"/>
      <c r="M9" s="447"/>
      <c r="N9" s="447"/>
      <c r="O9" s="447"/>
      <c r="P9" s="447"/>
      <c r="Q9" s="447"/>
      <c r="R9" s="448"/>
      <c r="S9" s="458" t="s">
        <v>429</v>
      </c>
      <c r="T9" s="441"/>
      <c r="U9" s="441"/>
      <c r="V9" s="442"/>
      <c r="W9" s="458" t="s">
        <v>429</v>
      </c>
      <c r="X9" s="441"/>
      <c r="Y9" s="441"/>
      <c r="Z9" s="442"/>
      <c r="AA9" s="458" t="s">
        <v>429</v>
      </c>
      <c r="AB9" s="441"/>
      <c r="AC9" s="441"/>
      <c r="AD9" s="442"/>
      <c r="AE9" s="443"/>
      <c r="AF9" s="444"/>
      <c r="AG9" s="444"/>
      <c r="AH9" s="444"/>
      <c r="AI9" s="444"/>
      <c r="AJ9" s="444"/>
      <c r="AK9" s="444"/>
      <c r="AL9" s="445"/>
      <c r="AM9" s="376"/>
      <c r="AO9" s="11"/>
      <c r="AP9" s="99"/>
      <c r="AQ9" s="54"/>
      <c r="AR9" s="54"/>
    </row>
    <row r="10" spans="1:44" ht="13.65" customHeight="1" x14ac:dyDescent="0.25">
      <c r="A10" s="46">
        <f>ROW()</f>
        <v>10</v>
      </c>
      <c r="B10" s="446"/>
      <c r="C10" s="447"/>
      <c r="D10" s="447"/>
      <c r="E10" s="448"/>
      <c r="F10" s="446" t="s">
        <v>718</v>
      </c>
      <c r="G10" s="447"/>
      <c r="H10" s="447"/>
      <c r="I10" s="447"/>
      <c r="J10" s="447"/>
      <c r="K10" s="447"/>
      <c r="L10" s="447"/>
      <c r="M10" s="447"/>
      <c r="N10" s="447"/>
      <c r="O10" s="447"/>
      <c r="P10" s="447"/>
      <c r="Q10" s="447"/>
      <c r="R10" s="448"/>
      <c r="S10" s="486" t="s">
        <v>429</v>
      </c>
      <c r="T10" s="486"/>
      <c r="U10" s="486"/>
      <c r="V10" s="486"/>
      <c r="W10" s="486" t="s">
        <v>69</v>
      </c>
      <c r="X10" s="486"/>
      <c r="Y10" s="486"/>
      <c r="Z10" s="486"/>
      <c r="AA10" s="486" t="s">
        <v>69</v>
      </c>
      <c r="AB10" s="486"/>
      <c r="AC10" s="486"/>
      <c r="AD10" s="486"/>
      <c r="AE10" s="443"/>
      <c r="AF10" s="444"/>
      <c r="AG10" s="444"/>
      <c r="AH10" s="444"/>
      <c r="AI10" s="444"/>
      <c r="AJ10" s="444"/>
      <c r="AK10" s="444"/>
      <c r="AL10" s="445"/>
      <c r="AM10" s="376"/>
      <c r="AO10" s="11"/>
      <c r="AP10" s="99"/>
      <c r="AQ10" s="54"/>
      <c r="AR10" s="54"/>
    </row>
    <row r="11" spans="1:44" ht="13.65" customHeight="1" x14ac:dyDescent="0.25">
      <c r="A11" s="46">
        <f>ROW()</f>
        <v>11</v>
      </c>
      <c r="B11" s="446"/>
      <c r="C11" s="447"/>
      <c r="D11" s="447"/>
      <c r="E11" s="448"/>
      <c r="F11" s="539" t="s">
        <v>134</v>
      </c>
      <c r="G11" s="540"/>
      <c r="H11" s="540"/>
      <c r="I11" s="540"/>
      <c r="J11" s="540"/>
      <c r="K11" s="540"/>
      <c r="L11" s="540"/>
      <c r="M11" s="540"/>
      <c r="N11" s="540"/>
      <c r="O11" s="540"/>
      <c r="P11" s="540"/>
      <c r="Q11" s="540"/>
      <c r="R11" s="541"/>
      <c r="S11" s="455" t="s">
        <v>135</v>
      </c>
      <c r="T11" s="456"/>
      <c r="U11" s="457"/>
      <c r="V11" s="477" t="s">
        <v>136</v>
      </c>
      <c r="W11" s="478"/>
      <c r="X11" s="479"/>
      <c r="Y11" s="477" t="s">
        <v>59</v>
      </c>
      <c r="Z11" s="478"/>
      <c r="AA11" s="479"/>
      <c r="AB11" s="552"/>
      <c r="AC11" s="553"/>
      <c r="AD11" s="554"/>
      <c r="AE11" s="443"/>
      <c r="AF11" s="444"/>
      <c r="AG11" s="444"/>
      <c r="AH11" s="444"/>
      <c r="AI11" s="444"/>
      <c r="AJ11" s="444"/>
      <c r="AK11" s="444"/>
      <c r="AL11" s="445"/>
      <c r="AM11" s="376"/>
      <c r="AO11" s="55"/>
      <c r="AP11" s="54"/>
      <c r="AQ11" s="54"/>
      <c r="AR11" s="54"/>
    </row>
    <row r="12" spans="1:44" ht="13.65" customHeight="1" x14ac:dyDescent="0.25">
      <c r="A12" s="46">
        <f>ROW()</f>
        <v>12</v>
      </c>
      <c r="B12" s="446"/>
      <c r="C12" s="447"/>
      <c r="D12" s="447"/>
      <c r="E12" s="448"/>
      <c r="F12" s="446" t="s">
        <v>719</v>
      </c>
      <c r="G12" s="447"/>
      <c r="H12" s="447"/>
      <c r="I12" s="447"/>
      <c r="J12" s="447"/>
      <c r="K12" s="447"/>
      <c r="L12" s="447"/>
      <c r="M12" s="447"/>
      <c r="N12" s="447"/>
      <c r="O12" s="447"/>
      <c r="P12" s="447"/>
      <c r="Q12" s="447"/>
      <c r="R12" s="448"/>
      <c r="S12" s="486" t="s">
        <v>429</v>
      </c>
      <c r="T12" s="486"/>
      <c r="U12" s="486"/>
      <c r="V12" s="486" t="s">
        <v>429</v>
      </c>
      <c r="W12" s="486"/>
      <c r="X12" s="486"/>
      <c r="Y12" s="486" t="s">
        <v>429</v>
      </c>
      <c r="Z12" s="486"/>
      <c r="AA12" s="486"/>
      <c r="AB12" s="493" t="str">
        <f>IF(units="Select","",AR12)</f>
        <v/>
      </c>
      <c r="AC12" s="487"/>
      <c r="AD12" s="488"/>
      <c r="AE12" s="443"/>
      <c r="AF12" s="444"/>
      <c r="AG12" s="444"/>
      <c r="AH12" s="444"/>
      <c r="AI12" s="444"/>
      <c r="AJ12" s="444"/>
      <c r="AK12" s="444"/>
      <c r="AL12" s="445"/>
      <c r="AM12" s="376"/>
      <c r="AO12" s="140"/>
      <c r="AP12" s="104" t="s">
        <v>99</v>
      </c>
      <c r="AQ12" s="104" t="s">
        <v>98</v>
      </c>
      <c r="AR12" s="186" t="str">
        <f>IF(units=unit_usc,AQ12,AP12)</f>
        <v>°C</v>
      </c>
    </row>
    <row r="13" spans="1:44" ht="13.65" customHeight="1" x14ac:dyDescent="0.25">
      <c r="A13" s="46">
        <f>ROW()</f>
        <v>13</v>
      </c>
      <c r="B13" s="446"/>
      <c r="C13" s="447"/>
      <c r="D13" s="447"/>
      <c r="E13" s="448"/>
      <c r="F13" s="446"/>
      <c r="G13" s="447"/>
      <c r="H13" s="447"/>
      <c r="I13" s="447"/>
      <c r="J13" s="447"/>
      <c r="K13" s="447"/>
      <c r="L13" s="447"/>
      <c r="M13" s="447"/>
      <c r="N13" s="447"/>
      <c r="O13" s="447"/>
      <c r="P13" s="447"/>
      <c r="Q13" s="447"/>
      <c r="R13" s="448"/>
      <c r="S13" s="455" t="s">
        <v>137</v>
      </c>
      <c r="T13" s="456"/>
      <c r="U13" s="457"/>
      <c r="V13" s="477" t="s">
        <v>136</v>
      </c>
      <c r="W13" s="478"/>
      <c r="X13" s="479"/>
      <c r="Y13" s="477" t="s">
        <v>59</v>
      </c>
      <c r="Z13" s="478"/>
      <c r="AA13" s="479"/>
      <c r="AB13" s="552"/>
      <c r="AC13" s="553"/>
      <c r="AD13" s="554"/>
      <c r="AE13" s="443"/>
      <c r="AF13" s="444"/>
      <c r="AG13" s="444"/>
      <c r="AH13" s="444"/>
      <c r="AI13" s="444"/>
      <c r="AJ13" s="444"/>
      <c r="AK13" s="444"/>
      <c r="AL13" s="445"/>
      <c r="AM13" s="376"/>
      <c r="AO13" s="106"/>
      <c r="AP13" s="107"/>
      <c r="AQ13" s="107"/>
      <c r="AR13" s="254"/>
    </row>
    <row r="14" spans="1:44" ht="13.65" customHeight="1" x14ac:dyDescent="0.25">
      <c r="A14" s="46">
        <f>ROW()</f>
        <v>14</v>
      </c>
      <c r="B14" s="446"/>
      <c r="C14" s="447"/>
      <c r="D14" s="447"/>
      <c r="E14" s="448"/>
      <c r="F14" s="446" t="s">
        <v>720</v>
      </c>
      <c r="G14" s="447"/>
      <c r="H14" s="447"/>
      <c r="I14" s="447"/>
      <c r="J14" s="447"/>
      <c r="K14" s="447"/>
      <c r="L14" s="447"/>
      <c r="M14" s="447"/>
      <c r="N14" s="447"/>
      <c r="O14" s="447"/>
      <c r="P14" s="447"/>
      <c r="Q14" s="447"/>
      <c r="R14" s="448"/>
      <c r="S14" s="486" t="s">
        <v>429</v>
      </c>
      <c r="T14" s="486"/>
      <c r="U14" s="486"/>
      <c r="V14" s="486" t="s">
        <v>429</v>
      </c>
      <c r="W14" s="486"/>
      <c r="X14" s="486"/>
      <c r="Y14" s="486" t="s">
        <v>429</v>
      </c>
      <c r="Z14" s="486"/>
      <c r="AA14" s="486"/>
      <c r="AB14" s="493" t="str">
        <f>IF(units="Select","",AR14)</f>
        <v/>
      </c>
      <c r="AC14" s="487"/>
      <c r="AD14" s="488"/>
      <c r="AE14" s="443"/>
      <c r="AF14" s="444"/>
      <c r="AG14" s="444"/>
      <c r="AH14" s="444"/>
      <c r="AI14" s="444"/>
      <c r="AJ14" s="444"/>
      <c r="AK14" s="444"/>
      <c r="AL14" s="445"/>
      <c r="AM14" s="376"/>
      <c r="AO14" s="140"/>
      <c r="AP14" s="104" t="s">
        <v>104</v>
      </c>
      <c r="AQ14" s="104" t="s">
        <v>103</v>
      </c>
      <c r="AR14" s="186" t="str">
        <f>IF(units=unit_usc,AQ14,AP14)</f>
        <v>bar g</v>
      </c>
    </row>
    <row r="15" spans="1:44" ht="13.65" customHeight="1" x14ac:dyDescent="0.25">
      <c r="A15" s="46">
        <f>ROW()</f>
        <v>15</v>
      </c>
      <c r="B15" s="446"/>
      <c r="C15" s="447"/>
      <c r="D15" s="447"/>
      <c r="E15" s="448"/>
      <c r="F15" s="446" t="s">
        <v>721</v>
      </c>
      <c r="G15" s="447"/>
      <c r="H15" s="447"/>
      <c r="I15" s="447"/>
      <c r="J15" s="447"/>
      <c r="K15" s="447"/>
      <c r="L15" s="447"/>
      <c r="M15" s="447"/>
      <c r="N15" s="447"/>
      <c r="O15" s="447"/>
      <c r="P15" s="447"/>
      <c r="Q15" s="447"/>
      <c r="R15" s="447"/>
      <c r="S15" s="447"/>
      <c r="T15" s="447"/>
      <c r="U15" s="441" t="s">
        <v>429</v>
      </c>
      <c r="V15" s="441"/>
      <c r="W15" s="441"/>
      <c r="X15" s="441"/>
      <c r="Y15" s="441"/>
      <c r="Z15" s="441"/>
      <c r="AA15" s="441"/>
      <c r="AB15" s="441"/>
      <c r="AC15" s="441"/>
      <c r="AD15" s="442"/>
      <c r="AE15" s="443"/>
      <c r="AF15" s="444"/>
      <c r="AG15" s="444"/>
      <c r="AH15" s="444"/>
      <c r="AI15" s="444"/>
      <c r="AJ15" s="444"/>
      <c r="AK15" s="444"/>
      <c r="AL15" s="445"/>
      <c r="AM15" s="376"/>
      <c r="AO15" s="106"/>
      <c r="AP15" s="106"/>
      <c r="AQ15" s="106"/>
      <c r="AR15" s="254"/>
    </row>
    <row r="16" spans="1:44" ht="13.65" customHeight="1" x14ac:dyDescent="0.25">
      <c r="A16" s="46">
        <f>ROW()</f>
        <v>16</v>
      </c>
      <c r="B16" s="446"/>
      <c r="C16" s="447"/>
      <c r="D16" s="447"/>
      <c r="E16" s="448"/>
      <c r="F16" s="446" t="s">
        <v>722</v>
      </c>
      <c r="G16" s="447"/>
      <c r="H16" s="447"/>
      <c r="I16" s="447"/>
      <c r="J16" s="447"/>
      <c r="K16" s="447"/>
      <c r="L16" s="447"/>
      <c r="M16" s="447"/>
      <c r="N16" s="447"/>
      <c r="O16" s="447"/>
      <c r="P16" s="447"/>
      <c r="Q16" s="447"/>
      <c r="R16" s="447"/>
      <c r="S16" s="447"/>
      <c r="T16" s="447"/>
      <c r="U16" s="441" t="s">
        <v>429</v>
      </c>
      <c r="V16" s="441"/>
      <c r="W16" s="441"/>
      <c r="X16" s="441"/>
      <c r="Y16" s="441"/>
      <c r="Z16" s="441"/>
      <c r="AA16" s="442"/>
      <c r="AB16" s="493" t="str">
        <f>IF(units="Select","",AR16)</f>
        <v/>
      </c>
      <c r="AC16" s="487"/>
      <c r="AD16" s="488"/>
      <c r="AE16" s="443"/>
      <c r="AF16" s="444"/>
      <c r="AG16" s="444"/>
      <c r="AH16" s="444"/>
      <c r="AI16" s="444"/>
      <c r="AJ16" s="444"/>
      <c r="AK16" s="444"/>
      <c r="AL16" s="445"/>
      <c r="AM16" s="376"/>
      <c r="AO16" s="140"/>
      <c r="AP16" s="104" t="s">
        <v>919</v>
      </c>
      <c r="AQ16" s="98" t="s">
        <v>138</v>
      </c>
      <c r="AR16" s="186" t="str">
        <f>IF(units=unit_usc,AQ16,AP16)</f>
        <v>m²K/W</v>
      </c>
    </row>
    <row r="17" spans="1:44" ht="13.65" customHeight="1" x14ac:dyDescent="0.25">
      <c r="A17" s="46">
        <f>ROW()</f>
        <v>17</v>
      </c>
      <c r="B17" s="446"/>
      <c r="C17" s="447"/>
      <c r="D17" s="447"/>
      <c r="E17" s="448"/>
      <c r="F17" s="446" t="s">
        <v>723</v>
      </c>
      <c r="G17" s="447"/>
      <c r="H17" s="447"/>
      <c r="I17" s="447"/>
      <c r="J17" s="447"/>
      <c r="K17" s="447"/>
      <c r="L17" s="447"/>
      <c r="M17" s="447"/>
      <c r="N17" s="447"/>
      <c r="O17" s="447"/>
      <c r="P17" s="447"/>
      <c r="Q17" s="447"/>
      <c r="R17" s="447"/>
      <c r="S17" s="447"/>
      <c r="T17" s="447"/>
      <c r="U17" s="441" t="s">
        <v>429</v>
      </c>
      <c r="V17" s="441"/>
      <c r="W17" s="441"/>
      <c r="X17" s="441"/>
      <c r="Y17" s="441"/>
      <c r="Z17" s="441"/>
      <c r="AA17" s="442"/>
      <c r="AB17" s="480" t="s">
        <v>92</v>
      </c>
      <c r="AC17" s="481"/>
      <c r="AD17" s="482"/>
      <c r="AE17" s="443"/>
      <c r="AF17" s="444"/>
      <c r="AG17" s="444"/>
      <c r="AH17" s="444"/>
      <c r="AI17" s="444"/>
      <c r="AJ17" s="444"/>
      <c r="AK17" s="444"/>
      <c r="AL17" s="445"/>
      <c r="AM17" s="376"/>
      <c r="AO17" s="106"/>
      <c r="AP17" s="106"/>
      <c r="AQ17" s="106"/>
      <c r="AR17" s="180"/>
    </row>
    <row r="18" spans="1:44" ht="13.65" customHeight="1" x14ac:dyDescent="0.25">
      <c r="A18" s="46">
        <f>ROW()</f>
        <v>18</v>
      </c>
      <c r="B18" s="446"/>
      <c r="C18" s="447"/>
      <c r="D18" s="447"/>
      <c r="E18" s="448"/>
      <c r="F18" s="539" t="s">
        <v>139</v>
      </c>
      <c r="G18" s="540"/>
      <c r="H18" s="540"/>
      <c r="I18" s="540"/>
      <c r="J18" s="540"/>
      <c r="K18" s="540"/>
      <c r="L18" s="540"/>
      <c r="M18" s="540"/>
      <c r="N18" s="540"/>
      <c r="O18" s="540"/>
      <c r="P18" s="540"/>
      <c r="Q18" s="540"/>
      <c r="R18" s="540"/>
      <c r="S18" s="540"/>
      <c r="T18" s="540"/>
      <c r="U18" s="541"/>
      <c r="V18" s="477" t="s">
        <v>83</v>
      </c>
      <c r="W18" s="478"/>
      <c r="X18" s="479"/>
      <c r="Y18" s="477" t="s">
        <v>84</v>
      </c>
      <c r="Z18" s="478"/>
      <c r="AA18" s="479"/>
      <c r="AB18" s="552"/>
      <c r="AC18" s="553"/>
      <c r="AD18" s="554"/>
      <c r="AE18" s="443"/>
      <c r="AF18" s="444"/>
      <c r="AG18" s="444"/>
      <c r="AH18" s="444"/>
      <c r="AI18" s="444"/>
      <c r="AJ18" s="444"/>
      <c r="AK18" s="444"/>
      <c r="AL18" s="445"/>
      <c r="AM18" s="376"/>
      <c r="AO18" s="106"/>
      <c r="AP18" s="106"/>
      <c r="AQ18" s="106"/>
      <c r="AR18" s="182"/>
    </row>
    <row r="19" spans="1:44" ht="13.65" customHeight="1" x14ac:dyDescent="0.25">
      <c r="A19" s="46">
        <f>ROW()</f>
        <v>19</v>
      </c>
      <c r="B19" s="446"/>
      <c r="C19" s="447"/>
      <c r="D19" s="447"/>
      <c r="E19" s="448"/>
      <c r="F19" s="446" t="s">
        <v>720</v>
      </c>
      <c r="G19" s="447"/>
      <c r="H19" s="447"/>
      <c r="I19" s="447"/>
      <c r="J19" s="447"/>
      <c r="K19" s="447"/>
      <c r="L19" s="447"/>
      <c r="M19" s="447"/>
      <c r="N19" s="447"/>
      <c r="O19" s="447"/>
      <c r="P19" s="447"/>
      <c r="Q19" s="447"/>
      <c r="R19" s="447"/>
      <c r="S19" s="447"/>
      <c r="T19" s="447"/>
      <c r="U19" s="448"/>
      <c r="V19" s="470" t="s">
        <v>429</v>
      </c>
      <c r="W19" s="468"/>
      <c r="X19" s="469"/>
      <c r="Y19" s="470" t="s">
        <v>429</v>
      </c>
      <c r="Z19" s="468"/>
      <c r="AA19" s="469"/>
      <c r="AB19" s="493" t="str">
        <f>IF(units="Select","",AR19)</f>
        <v/>
      </c>
      <c r="AC19" s="487"/>
      <c r="AD19" s="488"/>
      <c r="AE19" s="443"/>
      <c r="AF19" s="444"/>
      <c r="AG19" s="444"/>
      <c r="AH19" s="444"/>
      <c r="AI19" s="444"/>
      <c r="AJ19" s="444"/>
      <c r="AK19" s="444"/>
      <c r="AL19" s="445"/>
      <c r="AM19" s="376"/>
      <c r="AO19" s="106"/>
      <c r="AP19" s="104" t="s">
        <v>104</v>
      </c>
      <c r="AQ19" s="104" t="s">
        <v>103</v>
      </c>
      <c r="AR19" s="186" t="str">
        <f>IF(units=unit_usc,AQ19,AP19)</f>
        <v>bar g</v>
      </c>
    </row>
    <row r="20" spans="1:44" ht="13.65" customHeight="1" x14ac:dyDescent="0.25">
      <c r="A20" s="46">
        <f>ROW()</f>
        <v>20</v>
      </c>
      <c r="B20" s="446"/>
      <c r="C20" s="447"/>
      <c r="D20" s="447"/>
      <c r="E20" s="448"/>
      <c r="F20" s="539" t="s">
        <v>140</v>
      </c>
      <c r="G20" s="540"/>
      <c r="H20" s="540"/>
      <c r="I20" s="540"/>
      <c r="J20" s="540"/>
      <c r="K20" s="540"/>
      <c r="L20" s="540"/>
      <c r="M20" s="540"/>
      <c r="N20" s="540"/>
      <c r="O20" s="540"/>
      <c r="P20" s="540"/>
      <c r="Q20" s="540"/>
      <c r="R20" s="540"/>
      <c r="S20" s="540"/>
      <c r="T20" s="540"/>
      <c r="U20" s="541"/>
      <c r="V20" s="455" t="s">
        <v>83</v>
      </c>
      <c r="W20" s="456"/>
      <c r="X20" s="457"/>
      <c r="Y20" s="477" t="s">
        <v>84</v>
      </c>
      <c r="Z20" s="478"/>
      <c r="AA20" s="479"/>
      <c r="AB20" s="552"/>
      <c r="AC20" s="553"/>
      <c r="AD20" s="554"/>
      <c r="AE20" s="443"/>
      <c r="AF20" s="444"/>
      <c r="AG20" s="444"/>
      <c r="AH20" s="444"/>
      <c r="AI20" s="444"/>
      <c r="AJ20" s="444"/>
      <c r="AK20" s="444"/>
      <c r="AL20" s="445"/>
      <c r="AM20" s="376"/>
      <c r="AO20" s="106"/>
      <c r="AP20" s="106"/>
      <c r="AQ20" s="106"/>
      <c r="AR20" s="254"/>
    </row>
    <row r="21" spans="1:44" ht="13.65" customHeight="1" x14ac:dyDescent="0.25">
      <c r="A21" s="46">
        <f>ROW()</f>
        <v>21</v>
      </c>
      <c r="B21" s="446"/>
      <c r="C21" s="447"/>
      <c r="D21" s="447"/>
      <c r="E21" s="448"/>
      <c r="F21" s="446" t="s">
        <v>724</v>
      </c>
      <c r="G21" s="447"/>
      <c r="H21" s="447"/>
      <c r="I21" s="447"/>
      <c r="J21" s="447"/>
      <c r="K21" s="447"/>
      <c r="L21" s="447"/>
      <c r="M21" s="447"/>
      <c r="N21" s="447"/>
      <c r="O21" s="542" t="s">
        <v>726</v>
      </c>
      <c r="P21" s="542"/>
      <c r="Q21" s="542"/>
      <c r="R21" s="542"/>
      <c r="S21" s="542"/>
      <c r="T21" s="542"/>
      <c r="U21" s="543"/>
      <c r="V21" s="470" t="s">
        <v>429</v>
      </c>
      <c r="W21" s="468"/>
      <c r="X21" s="469"/>
      <c r="Y21" s="470" t="s">
        <v>429</v>
      </c>
      <c r="Z21" s="468"/>
      <c r="AA21" s="469"/>
      <c r="AB21" s="493" t="str">
        <f>IF(units="Select","",AR21)</f>
        <v/>
      </c>
      <c r="AC21" s="487"/>
      <c r="AD21" s="488"/>
      <c r="AE21" s="443"/>
      <c r="AF21" s="444"/>
      <c r="AG21" s="444"/>
      <c r="AH21" s="444"/>
      <c r="AI21" s="444"/>
      <c r="AJ21" s="444"/>
      <c r="AK21" s="444"/>
      <c r="AL21" s="445"/>
      <c r="AM21" s="376"/>
      <c r="AO21" s="106"/>
      <c r="AP21" s="104" t="s">
        <v>99</v>
      </c>
      <c r="AQ21" s="104" t="s">
        <v>98</v>
      </c>
      <c r="AR21" s="186" t="str">
        <f>IF(units=unit_usc,AQ21,AP21)</f>
        <v>°C</v>
      </c>
    </row>
    <row r="22" spans="1:44" ht="13.65" customHeight="1" x14ac:dyDescent="0.25">
      <c r="A22" s="46">
        <f>ROW()</f>
        <v>22</v>
      </c>
      <c r="B22" s="446"/>
      <c r="C22" s="447"/>
      <c r="D22" s="447"/>
      <c r="E22" s="448"/>
      <c r="F22" s="446"/>
      <c r="G22" s="447"/>
      <c r="H22" s="447"/>
      <c r="I22" s="447"/>
      <c r="J22" s="447"/>
      <c r="K22" s="447"/>
      <c r="L22" s="447"/>
      <c r="M22" s="447"/>
      <c r="N22" s="447"/>
      <c r="O22" s="542" t="s">
        <v>727</v>
      </c>
      <c r="P22" s="542"/>
      <c r="Q22" s="542"/>
      <c r="R22" s="542"/>
      <c r="S22" s="542"/>
      <c r="T22" s="542"/>
      <c r="U22" s="543"/>
      <c r="V22" s="470" t="s">
        <v>429</v>
      </c>
      <c r="W22" s="468"/>
      <c r="X22" s="469"/>
      <c r="Y22" s="470" t="s">
        <v>429</v>
      </c>
      <c r="Z22" s="468"/>
      <c r="AA22" s="469"/>
      <c r="AB22" s="493" t="str">
        <f>IF(units="Select","",AR22)</f>
        <v/>
      </c>
      <c r="AC22" s="487"/>
      <c r="AD22" s="488"/>
      <c r="AE22" s="443"/>
      <c r="AF22" s="444"/>
      <c r="AG22" s="444"/>
      <c r="AH22" s="444"/>
      <c r="AI22" s="444"/>
      <c r="AJ22" s="444"/>
      <c r="AK22" s="444"/>
      <c r="AL22" s="445"/>
      <c r="AM22" s="376"/>
      <c r="AO22" s="106"/>
      <c r="AP22" s="104" t="s">
        <v>104</v>
      </c>
      <c r="AQ22" s="104" t="s">
        <v>103</v>
      </c>
      <c r="AR22" s="186" t="str">
        <f>IF(units=unit_usc,AQ22,AP22)</f>
        <v>bar g</v>
      </c>
    </row>
    <row r="23" spans="1:44" ht="13.65" customHeight="1" x14ac:dyDescent="0.25">
      <c r="A23" s="46">
        <f>ROW()</f>
        <v>23</v>
      </c>
      <c r="B23" s="446"/>
      <c r="C23" s="447"/>
      <c r="D23" s="447"/>
      <c r="E23" s="448"/>
      <c r="F23" s="446" t="s">
        <v>725</v>
      </c>
      <c r="G23" s="447"/>
      <c r="H23" s="447"/>
      <c r="I23" s="447"/>
      <c r="J23" s="447"/>
      <c r="K23" s="447"/>
      <c r="L23" s="447"/>
      <c r="M23" s="447"/>
      <c r="N23" s="447"/>
      <c r="O23" s="542" t="s">
        <v>726</v>
      </c>
      <c r="P23" s="542"/>
      <c r="Q23" s="542"/>
      <c r="R23" s="542"/>
      <c r="S23" s="542"/>
      <c r="T23" s="542"/>
      <c r="U23" s="543"/>
      <c r="V23" s="470" t="s">
        <v>429</v>
      </c>
      <c r="W23" s="468"/>
      <c r="X23" s="469"/>
      <c r="Y23" s="470" t="s">
        <v>429</v>
      </c>
      <c r="Z23" s="468"/>
      <c r="AA23" s="469"/>
      <c r="AB23" s="493" t="str">
        <f>IF(units="Select","",AR23)</f>
        <v/>
      </c>
      <c r="AC23" s="487"/>
      <c r="AD23" s="488"/>
      <c r="AE23" s="443"/>
      <c r="AF23" s="444"/>
      <c r="AG23" s="444"/>
      <c r="AH23" s="444"/>
      <c r="AI23" s="444"/>
      <c r="AJ23" s="444"/>
      <c r="AK23" s="444"/>
      <c r="AL23" s="445"/>
      <c r="AM23" s="376"/>
      <c r="AO23" s="106"/>
      <c r="AP23" s="104" t="s">
        <v>99</v>
      </c>
      <c r="AQ23" s="104" t="s">
        <v>98</v>
      </c>
      <c r="AR23" s="186" t="str">
        <f>IF(units=unit_usc,AQ23,AP23)</f>
        <v>°C</v>
      </c>
    </row>
    <row r="24" spans="1:44" ht="13.65" customHeight="1" x14ac:dyDescent="0.25">
      <c r="A24" s="46">
        <f>ROW()</f>
        <v>24</v>
      </c>
      <c r="B24" s="446"/>
      <c r="C24" s="447"/>
      <c r="D24" s="447"/>
      <c r="E24" s="448"/>
      <c r="F24" s="455"/>
      <c r="G24" s="456"/>
      <c r="H24" s="456"/>
      <c r="I24" s="456"/>
      <c r="J24" s="456"/>
      <c r="K24" s="456"/>
      <c r="L24" s="456"/>
      <c r="M24" s="456"/>
      <c r="N24" s="456"/>
      <c r="O24" s="542" t="s">
        <v>727</v>
      </c>
      <c r="P24" s="542"/>
      <c r="Q24" s="542"/>
      <c r="R24" s="542"/>
      <c r="S24" s="542"/>
      <c r="T24" s="542"/>
      <c r="U24" s="543"/>
      <c r="V24" s="470" t="s">
        <v>429</v>
      </c>
      <c r="W24" s="468"/>
      <c r="X24" s="469"/>
      <c r="Y24" s="470" t="s">
        <v>429</v>
      </c>
      <c r="Z24" s="468"/>
      <c r="AA24" s="469"/>
      <c r="AB24" s="493" t="str">
        <f>IF(units="Select","",AR24)</f>
        <v/>
      </c>
      <c r="AC24" s="487"/>
      <c r="AD24" s="488"/>
      <c r="AE24" s="443"/>
      <c r="AF24" s="444"/>
      <c r="AG24" s="444"/>
      <c r="AH24" s="444"/>
      <c r="AI24" s="444"/>
      <c r="AJ24" s="444"/>
      <c r="AK24" s="444"/>
      <c r="AL24" s="445"/>
      <c r="AM24" s="376"/>
      <c r="AO24" s="106"/>
      <c r="AP24" s="104" t="s">
        <v>104</v>
      </c>
      <c r="AQ24" s="104" t="s">
        <v>103</v>
      </c>
      <c r="AR24" s="186" t="str">
        <f>IF(units=unit_usc,AQ24,AP24)</f>
        <v>bar g</v>
      </c>
    </row>
    <row r="25" spans="1:44" ht="13.65" customHeight="1" x14ac:dyDescent="0.25">
      <c r="A25" s="46">
        <f>ROW()</f>
        <v>25</v>
      </c>
      <c r="B25" s="558"/>
      <c r="C25" s="559"/>
      <c r="D25" s="559"/>
      <c r="E25" s="559"/>
      <c r="F25" s="548" t="s">
        <v>685</v>
      </c>
      <c r="G25" s="548"/>
      <c r="H25" s="548"/>
      <c r="I25" s="548"/>
      <c r="J25" s="548"/>
      <c r="K25" s="548"/>
      <c r="L25" s="548"/>
      <c r="M25" s="548"/>
      <c r="N25" s="548"/>
      <c r="O25" s="548"/>
      <c r="P25" s="548"/>
      <c r="Q25" s="548"/>
      <c r="R25" s="548"/>
      <c r="S25" s="548"/>
      <c r="T25" s="548"/>
      <c r="U25" s="548"/>
      <c r="V25" s="548"/>
      <c r="W25" s="548"/>
      <c r="X25" s="548"/>
      <c r="Y25" s="548"/>
      <c r="Z25" s="548"/>
      <c r="AA25" s="548"/>
      <c r="AB25" s="548"/>
      <c r="AC25" s="548"/>
      <c r="AD25" s="548"/>
      <c r="AE25" s="560"/>
      <c r="AF25" s="560"/>
      <c r="AG25" s="560"/>
      <c r="AH25" s="560"/>
      <c r="AI25" s="560"/>
      <c r="AJ25" s="560"/>
      <c r="AK25" s="560"/>
      <c r="AL25" s="561"/>
      <c r="AM25" s="376"/>
      <c r="AO25" s="100"/>
      <c r="AP25" s="108"/>
      <c r="AQ25" s="108"/>
      <c r="AR25" s="180"/>
    </row>
    <row r="26" spans="1:44" ht="13.65" customHeight="1" x14ac:dyDescent="0.25">
      <c r="A26" s="46">
        <f>ROW()</f>
        <v>26</v>
      </c>
      <c r="B26" s="446"/>
      <c r="C26" s="447"/>
      <c r="D26" s="447"/>
      <c r="E26" s="448"/>
      <c r="F26" s="446" t="s">
        <v>728</v>
      </c>
      <c r="G26" s="447"/>
      <c r="H26" s="447"/>
      <c r="I26" s="447"/>
      <c r="J26" s="447"/>
      <c r="K26" s="447"/>
      <c r="L26" s="447"/>
      <c r="M26" s="447"/>
      <c r="N26" s="447"/>
      <c r="O26" s="447"/>
      <c r="P26" s="447"/>
      <c r="Q26" s="447"/>
      <c r="R26" s="447"/>
      <c r="S26" s="447"/>
      <c r="T26" s="447"/>
      <c r="U26" s="490" t="s">
        <v>429</v>
      </c>
      <c r="V26" s="490"/>
      <c r="W26" s="490"/>
      <c r="X26" s="490"/>
      <c r="Y26" s="490"/>
      <c r="Z26" s="490"/>
      <c r="AA26" s="490"/>
      <c r="AB26" s="490"/>
      <c r="AC26" s="490"/>
      <c r="AD26" s="491"/>
      <c r="AE26" s="443"/>
      <c r="AF26" s="444"/>
      <c r="AG26" s="444"/>
      <c r="AH26" s="444"/>
      <c r="AI26" s="444"/>
      <c r="AJ26" s="444"/>
      <c r="AK26" s="444"/>
      <c r="AL26" s="445"/>
      <c r="AM26" s="376"/>
      <c r="AO26" s="105"/>
      <c r="AP26" s="101"/>
      <c r="AQ26" s="108"/>
      <c r="AR26" s="107"/>
    </row>
    <row r="27" spans="1:44" ht="13.65" customHeight="1" x14ac:dyDescent="0.25">
      <c r="A27" s="46">
        <f>ROW()</f>
        <v>27</v>
      </c>
      <c r="B27" s="446"/>
      <c r="C27" s="447"/>
      <c r="D27" s="447"/>
      <c r="E27" s="448"/>
      <c r="F27" s="446" t="s">
        <v>729</v>
      </c>
      <c r="G27" s="447"/>
      <c r="H27" s="447"/>
      <c r="I27" s="447"/>
      <c r="J27" s="447"/>
      <c r="K27" s="447"/>
      <c r="L27" s="447"/>
      <c r="M27" s="447"/>
      <c r="N27" s="447"/>
      <c r="O27" s="447"/>
      <c r="P27" s="447"/>
      <c r="Q27" s="447"/>
      <c r="R27" s="447"/>
      <c r="S27" s="447"/>
      <c r="T27" s="447"/>
      <c r="U27" s="490" t="s">
        <v>429</v>
      </c>
      <c r="V27" s="490"/>
      <c r="W27" s="490"/>
      <c r="X27" s="490"/>
      <c r="Y27" s="490"/>
      <c r="Z27" s="490"/>
      <c r="AA27" s="490"/>
      <c r="AB27" s="490"/>
      <c r="AC27" s="490"/>
      <c r="AD27" s="491"/>
      <c r="AE27" s="443"/>
      <c r="AF27" s="444"/>
      <c r="AG27" s="444"/>
      <c r="AH27" s="444"/>
      <c r="AI27" s="444"/>
      <c r="AJ27" s="444"/>
      <c r="AK27" s="444"/>
      <c r="AL27" s="445"/>
      <c r="AM27" s="376"/>
      <c r="AO27" s="105"/>
      <c r="AP27" s="101"/>
      <c r="AQ27" s="108"/>
      <c r="AR27" s="107"/>
    </row>
    <row r="28" spans="1:44" ht="13.65" customHeight="1" x14ac:dyDescent="0.25">
      <c r="A28" s="46">
        <f>ROW()</f>
        <v>28</v>
      </c>
      <c r="B28" s="446"/>
      <c r="C28" s="447"/>
      <c r="D28" s="447"/>
      <c r="E28" s="448"/>
      <c r="F28" s="455"/>
      <c r="G28" s="456"/>
      <c r="H28" s="456"/>
      <c r="I28" s="456"/>
      <c r="J28" s="456"/>
      <c r="K28" s="456"/>
      <c r="L28" s="456"/>
      <c r="M28" s="456"/>
      <c r="N28" s="456"/>
      <c r="O28" s="456"/>
      <c r="P28" s="456"/>
      <c r="Q28" s="456"/>
      <c r="R28" s="457"/>
      <c r="S28" s="555" t="s">
        <v>96</v>
      </c>
      <c r="T28" s="556"/>
      <c r="U28" s="557"/>
      <c r="V28" s="477" t="s">
        <v>83</v>
      </c>
      <c r="W28" s="478"/>
      <c r="X28" s="479"/>
      <c r="Y28" s="477" t="s">
        <v>84</v>
      </c>
      <c r="Z28" s="478"/>
      <c r="AA28" s="479"/>
      <c r="AB28" s="552"/>
      <c r="AC28" s="553"/>
      <c r="AD28" s="554"/>
      <c r="AE28" s="443"/>
      <c r="AF28" s="444"/>
      <c r="AG28" s="444"/>
      <c r="AH28" s="444"/>
      <c r="AI28" s="444"/>
      <c r="AJ28" s="444"/>
      <c r="AK28" s="444"/>
      <c r="AL28" s="445"/>
      <c r="AM28" s="376"/>
      <c r="AO28" s="102"/>
      <c r="AP28" s="108"/>
      <c r="AQ28" s="108"/>
      <c r="AR28" s="182"/>
    </row>
    <row r="29" spans="1:44" ht="13.65" customHeight="1" x14ac:dyDescent="0.25">
      <c r="A29" s="46">
        <f>ROW()</f>
        <v>29</v>
      </c>
      <c r="B29" s="446"/>
      <c r="C29" s="447"/>
      <c r="D29" s="447"/>
      <c r="E29" s="448"/>
      <c r="F29" s="446" t="s">
        <v>730</v>
      </c>
      <c r="G29" s="447"/>
      <c r="H29" s="447"/>
      <c r="I29" s="447"/>
      <c r="J29" s="447"/>
      <c r="K29" s="447"/>
      <c r="L29" s="447"/>
      <c r="M29" s="447"/>
      <c r="N29" s="447"/>
      <c r="O29" s="447"/>
      <c r="P29" s="447"/>
      <c r="Q29" s="447"/>
      <c r="R29" s="448"/>
      <c r="S29" s="549" t="s">
        <v>429</v>
      </c>
      <c r="T29" s="490"/>
      <c r="U29" s="491"/>
      <c r="V29" s="550" t="s">
        <v>429</v>
      </c>
      <c r="W29" s="546"/>
      <c r="X29" s="551"/>
      <c r="Y29" s="550" t="s">
        <v>429</v>
      </c>
      <c r="Z29" s="546"/>
      <c r="AA29" s="551"/>
      <c r="AB29" s="499" t="str">
        <f>IF(units="Select","",AR29)</f>
        <v/>
      </c>
      <c r="AC29" s="500"/>
      <c r="AD29" s="501"/>
      <c r="AE29" s="443"/>
      <c r="AF29" s="444"/>
      <c r="AG29" s="444"/>
      <c r="AH29" s="444"/>
      <c r="AI29" s="444"/>
      <c r="AJ29" s="444"/>
      <c r="AK29" s="444"/>
      <c r="AL29" s="445"/>
      <c r="AM29" s="376"/>
      <c r="AO29" s="140"/>
      <c r="AP29" s="104" t="s">
        <v>142</v>
      </c>
      <c r="AQ29" s="104" t="s">
        <v>141</v>
      </c>
      <c r="AR29" s="186" t="str">
        <f>IF(units=unit_usc,AQ29,AP29)</f>
        <v>mm</v>
      </c>
    </row>
    <row r="30" spans="1:44" ht="13.65" customHeight="1" x14ac:dyDescent="0.25">
      <c r="A30" s="46">
        <f>ROW()</f>
        <v>30</v>
      </c>
      <c r="B30" s="446"/>
      <c r="C30" s="447"/>
      <c r="D30" s="447"/>
      <c r="E30" s="448"/>
      <c r="F30" s="446" t="s">
        <v>731</v>
      </c>
      <c r="G30" s="447"/>
      <c r="H30" s="447"/>
      <c r="I30" s="447"/>
      <c r="J30" s="447"/>
      <c r="K30" s="447"/>
      <c r="L30" s="447"/>
      <c r="M30" s="447"/>
      <c r="N30" s="447"/>
      <c r="O30" s="447"/>
      <c r="P30" s="447"/>
      <c r="Q30" s="447"/>
      <c r="R30" s="447"/>
      <c r="S30" s="447"/>
      <c r="T30" s="447"/>
      <c r="U30" s="546" t="s">
        <v>429</v>
      </c>
      <c r="V30" s="546"/>
      <c r="W30" s="546"/>
      <c r="X30" s="546"/>
      <c r="Y30" s="546"/>
      <c r="Z30" s="546"/>
      <c r="AA30" s="546"/>
      <c r="AB30" s="513" t="s">
        <v>143</v>
      </c>
      <c r="AC30" s="513"/>
      <c r="AD30" s="514"/>
      <c r="AE30" s="443"/>
      <c r="AF30" s="444"/>
      <c r="AG30" s="444"/>
      <c r="AH30" s="444"/>
      <c r="AI30" s="444"/>
      <c r="AJ30" s="444"/>
      <c r="AK30" s="444"/>
      <c r="AL30" s="445"/>
      <c r="AM30" s="376"/>
      <c r="AO30" s="106"/>
      <c r="AP30" s="107"/>
      <c r="AQ30" s="107"/>
      <c r="AR30" s="254"/>
    </row>
    <row r="31" spans="1:44" ht="13.65" customHeight="1" x14ac:dyDescent="0.25">
      <c r="A31" s="46">
        <f>ROW()</f>
        <v>31</v>
      </c>
      <c r="B31" s="446"/>
      <c r="C31" s="447"/>
      <c r="D31" s="447"/>
      <c r="E31" s="448"/>
      <c r="F31" s="446" t="s">
        <v>732</v>
      </c>
      <c r="G31" s="447"/>
      <c r="H31" s="447"/>
      <c r="I31" s="447"/>
      <c r="J31" s="447"/>
      <c r="K31" s="447"/>
      <c r="L31" s="447"/>
      <c r="M31" s="447"/>
      <c r="N31" s="447"/>
      <c r="O31" s="447"/>
      <c r="P31" s="447"/>
      <c r="Q31" s="447"/>
      <c r="R31" s="447"/>
      <c r="S31" s="447"/>
      <c r="T31" s="447"/>
      <c r="U31" s="547">
        <v>0</v>
      </c>
      <c r="V31" s="547"/>
      <c r="W31" s="547"/>
      <c r="X31" s="547"/>
      <c r="Y31" s="547"/>
      <c r="Z31" s="547"/>
      <c r="AA31" s="547"/>
      <c r="AB31" s="500" t="str">
        <f>IF(units="Select","",AR31)</f>
        <v/>
      </c>
      <c r="AC31" s="500"/>
      <c r="AD31" s="501"/>
      <c r="AE31" s="443"/>
      <c r="AF31" s="444"/>
      <c r="AG31" s="444"/>
      <c r="AH31" s="444"/>
      <c r="AI31" s="444"/>
      <c r="AJ31" s="444"/>
      <c r="AK31" s="444"/>
      <c r="AL31" s="445"/>
      <c r="AM31" s="376"/>
      <c r="AO31" s="140"/>
      <c r="AP31" s="104" t="s">
        <v>110</v>
      </c>
      <c r="AQ31" s="104" t="s">
        <v>109</v>
      </c>
      <c r="AR31" s="186" t="str">
        <f>IF(units=unit_usc,AQ31,AP31)</f>
        <v>kW</v>
      </c>
    </row>
    <row r="32" spans="1:44" ht="13.65" customHeight="1" x14ac:dyDescent="0.25">
      <c r="A32" s="46">
        <f>ROW()</f>
        <v>32</v>
      </c>
      <c r="B32" s="446"/>
      <c r="C32" s="447"/>
      <c r="D32" s="447"/>
      <c r="E32" s="448"/>
      <c r="F32" s="446" t="s">
        <v>733</v>
      </c>
      <c r="G32" s="447"/>
      <c r="H32" s="447"/>
      <c r="I32" s="447"/>
      <c r="J32" s="447"/>
      <c r="K32" s="447"/>
      <c r="L32" s="447"/>
      <c r="M32" s="447"/>
      <c r="N32" s="447"/>
      <c r="O32" s="447"/>
      <c r="P32" s="447"/>
      <c r="Q32" s="447"/>
      <c r="R32" s="447"/>
      <c r="S32" s="447"/>
      <c r="T32" s="447"/>
      <c r="U32" s="490" t="s">
        <v>429</v>
      </c>
      <c r="V32" s="490"/>
      <c r="W32" s="490"/>
      <c r="X32" s="490"/>
      <c r="Y32" s="490"/>
      <c r="Z32" s="490"/>
      <c r="AA32" s="490"/>
      <c r="AB32" s="513" t="s">
        <v>126</v>
      </c>
      <c r="AC32" s="513"/>
      <c r="AD32" s="514"/>
      <c r="AE32" s="443"/>
      <c r="AF32" s="444"/>
      <c r="AG32" s="444"/>
      <c r="AH32" s="444"/>
      <c r="AI32" s="444"/>
      <c r="AJ32" s="444"/>
      <c r="AK32" s="444"/>
      <c r="AL32" s="445"/>
      <c r="AM32" s="376"/>
      <c r="AO32" s="106"/>
      <c r="AP32" s="106"/>
      <c r="AQ32" s="106"/>
      <c r="AR32" s="254"/>
    </row>
    <row r="33" spans="1:44" ht="13.65" customHeight="1" x14ac:dyDescent="0.25">
      <c r="A33" s="46">
        <f>ROW()</f>
        <v>33</v>
      </c>
      <c r="B33" s="446"/>
      <c r="C33" s="447"/>
      <c r="D33" s="447"/>
      <c r="E33" s="448"/>
      <c r="F33" s="446" t="s">
        <v>734</v>
      </c>
      <c r="G33" s="447"/>
      <c r="H33" s="447"/>
      <c r="I33" s="447"/>
      <c r="J33" s="447"/>
      <c r="K33" s="447"/>
      <c r="L33" s="447"/>
      <c r="M33" s="447"/>
      <c r="N33" s="447"/>
      <c r="O33" s="447"/>
      <c r="P33" s="447"/>
      <c r="Q33" s="447"/>
      <c r="R33" s="447"/>
      <c r="S33" s="447"/>
      <c r="T33" s="447"/>
      <c r="U33" s="490" t="s">
        <v>429</v>
      </c>
      <c r="V33" s="490"/>
      <c r="W33" s="490"/>
      <c r="X33" s="490"/>
      <c r="Y33" s="490"/>
      <c r="Z33" s="490"/>
      <c r="AA33" s="490"/>
      <c r="AB33" s="500" t="str">
        <f t="shared" ref="AB33:AB43" si="0">IF(units="Select","",AR33)</f>
        <v/>
      </c>
      <c r="AC33" s="500"/>
      <c r="AD33" s="501"/>
      <c r="AE33" s="443"/>
      <c r="AF33" s="444"/>
      <c r="AG33" s="444"/>
      <c r="AH33" s="444"/>
      <c r="AI33" s="444"/>
      <c r="AJ33" s="444"/>
      <c r="AK33" s="444"/>
      <c r="AL33" s="445"/>
      <c r="AM33" s="376"/>
      <c r="AO33" s="140"/>
      <c r="AP33" s="104" t="s">
        <v>102</v>
      </c>
      <c r="AQ33" s="104" t="s">
        <v>101</v>
      </c>
      <c r="AR33" s="186" t="str">
        <f t="shared" ref="AR33:AR45" si="1">IF(units=unit_usc,AQ33,AP33)</f>
        <v>m³/h</v>
      </c>
    </row>
    <row r="34" spans="1:44" ht="13.65" customHeight="1" x14ac:dyDescent="0.25">
      <c r="A34" s="46">
        <f>ROW()</f>
        <v>34</v>
      </c>
      <c r="B34" s="446"/>
      <c r="C34" s="447"/>
      <c r="D34" s="447"/>
      <c r="E34" s="448"/>
      <c r="F34" s="446" t="s">
        <v>737</v>
      </c>
      <c r="G34" s="447"/>
      <c r="H34" s="447"/>
      <c r="I34" s="447"/>
      <c r="J34" s="447"/>
      <c r="K34" s="447"/>
      <c r="L34" s="447"/>
      <c r="M34" s="447"/>
      <c r="N34" s="447"/>
      <c r="O34" s="447"/>
      <c r="P34" s="542" t="s">
        <v>735</v>
      </c>
      <c r="Q34" s="542"/>
      <c r="R34" s="542"/>
      <c r="S34" s="542"/>
      <c r="T34" s="542"/>
      <c r="U34" s="490" t="s">
        <v>429</v>
      </c>
      <c r="V34" s="490"/>
      <c r="W34" s="490"/>
      <c r="X34" s="490"/>
      <c r="Y34" s="490"/>
      <c r="Z34" s="490"/>
      <c r="AA34" s="490"/>
      <c r="AB34" s="500" t="str">
        <f t="shared" si="0"/>
        <v/>
      </c>
      <c r="AC34" s="500"/>
      <c r="AD34" s="501"/>
      <c r="AE34" s="443"/>
      <c r="AF34" s="444"/>
      <c r="AG34" s="444"/>
      <c r="AH34" s="444"/>
      <c r="AI34" s="444"/>
      <c r="AJ34" s="444"/>
      <c r="AK34" s="444"/>
      <c r="AL34" s="445"/>
      <c r="AM34" s="376"/>
      <c r="AO34" s="106"/>
      <c r="AP34" s="104" t="s">
        <v>102</v>
      </c>
      <c r="AQ34" s="253" t="s">
        <v>101</v>
      </c>
      <c r="AR34" s="186" t="str">
        <f t="shared" si="1"/>
        <v>m³/h</v>
      </c>
    </row>
    <row r="35" spans="1:44" ht="13.65" customHeight="1" x14ac:dyDescent="0.25">
      <c r="A35" s="46">
        <f>ROW()</f>
        <v>35</v>
      </c>
      <c r="B35" s="446"/>
      <c r="C35" s="447"/>
      <c r="D35" s="447"/>
      <c r="E35" s="448"/>
      <c r="F35" s="446"/>
      <c r="G35" s="447"/>
      <c r="H35" s="447"/>
      <c r="I35" s="447"/>
      <c r="J35" s="447"/>
      <c r="K35" s="447"/>
      <c r="L35" s="447"/>
      <c r="M35" s="447"/>
      <c r="N35" s="447"/>
      <c r="O35" s="447"/>
      <c r="P35" s="542" t="s">
        <v>736</v>
      </c>
      <c r="Q35" s="542"/>
      <c r="R35" s="542"/>
      <c r="S35" s="542"/>
      <c r="T35" s="542"/>
      <c r="U35" s="490" t="s">
        <v>429</v>
      </c>
      <c r="V35" s="490"/>
      <c r="W35" s="490"/>
      <c r="X35" s="490"/>
      <c r="Y35" s="490"/>
      <c r="Z35" s="490"/>
      <c r="AA35" s="490"/>
      <c r="AB35" s="500" t="str">
        <f t="shared" si="0"/>
        <v/>
      </c>
      <c r="AC35" s="500"/>
      <c r="AD35" s="501"/>
      <c r="AE35" s="443"/>
      <c r="AF35" s="444"/>
      <c r="AG35" s="444"/>
      <c r="AH35" s="444"/>
      <c r="AI35" s="444"/>
      <c r="AJ35" s="444"/>
      <c r="AK35" s="444"/>
      <c r="AL35" s="445"/>
      <c r="AM35" s="376"/>
      <c r="AO35" s="106"/>
      <c r="AP35" s="104" t="s">
        <v>102</v>
      </c>
      <c r="AQ35" s="253" t="s">
        <v>101</v>
      </c>
      <c r="AR35" s="186" t="str">
        <f t="shared" si="1"/>
        <v>m³/h</v>
      </c>
    </row>
    <row r="36" spans="1:44" ht="13.65" customHeight="1" x14ac:dyDescent="0.25">
      <c r="A36" s="46">
        <f>ROW()</f>
        <v>36</v>
      </c>
      <c r="B36" s="446" t="s">
        <v>144</v>
      </c>
      <c r="C36" s="447"/>
      <c r="D36" s="447"/>
      <c r="E36" s="448"/>
      <c r="F36" s="446" t="s">
        <v>738</v>
      </c>
      <c r="G36" s="447"/>
      <c r="H36" s="447"/>
      <c r="I36" s="447"/>
      <c r="J36" s="447"/>
      <c r="K36" s="447"/>
      <c r="L36" s="447"/>
      <c r="M36" s="447"/>
      <c r="N36" s="447"/>
      <c r="O36" s="447"/>
      <c r="P36" s="447"/>
      <c r="Q36" s="447"/>
      <c r="R36" s="447"/>
      <c r="S36" s="447"/>
      <c r="T36" s="447"/>
      <c r="U36" s="490" t="s">
        <v>429</v>
      </c>
      <c r="V36" s="490"/>
      <c r="W36" s="490"/>
      <c r="X36" s="210" t="s">
        <v>125</v>
      </c>
      <c r="Y36" s="490" t="s">
        <v>429</v>
      </c>
      <c r="Z36" s="490"/>
      <c r="AA36" s="490"/>
      <c r="AB36" s="500" t="str">
        <f t="shared" si="0"/>
        <v/>
      </c>
      <c r="AC36" s="500"/>
      <c r="AD36" s="501"/>
      <c r="AE36" s="443"/>
      <c r="AF36" s="444"/>
      <c r="AG36" s="444"/>
      <c r="AH36" s="444"/>
      <c r="AI36" s="444"/>
      <c r="AJ36" s="444"/>
      <c r="AK36" s="444"/>
      <c r="AL36" s="445"/>
      <c r="AM36" s="376"/>
      <c r="AO36" s="106"/>
      <c r="AP36" s="104" t="s">
        <v>102</v>
      </c>
      <c r="AQ36" s="253" t="s">
        <v>101</v>
      </c>
      <c r="AR36" s="186" t="str">
        <f t="shared" si="1"/>
        <v>m³/h</v>
      </c>
    </row>
    <row r="37" spans="1:44" ht="13.65" customHeight="1" x14ac:dyDescent="0.25">
      <c r="A37" s="46">
        <f>ROW()</f>
        <v>37</v>
      </c>
      <c r="B37" s="446"/>
      <c r="C37" s="447"/>
      <c r="D37" s="447"/>
      <c r="E37" s="448"/>
      <c r="F37" s="446" t="s">
        <v>739</v>
      </c>
      <c r="G37" s="447"/>
      <c r="H37" s="447"/>
      <c r="I37" s="447"/>
      <c r="J37" s="447"/>
      <c r="K37" s="447"/>
      <c r="L37" s="447"/>
      <c r="M37" s="447"/>
      <c r="N37" s="447"/>
      <c r="O37" s="447"/>
      <c r="P37" s="447"/>
      <c r="Q37" s="447"/>
      <c r="R37" s="447"/>
      <c r="S37" s="447"/>
      <c r="T37" s="447"/>
      <c r="U37" s="490" t="s">
        <v>429</v>
      </c>
      <c r="V37" s="490"/>
      <c r="W37" s="490"/>
      <c r="X37" s="78" t="s">
        <v>125</v>
      </c>
      <c r="Y37" s="490" t="s">
        <v>429</v>
      </c>
      <c r="Z37" s="490"/>
      <c r="AA37" s="490"/>
      <c r="AB37" s="500" t="str">
        <f t="shared" si="0"/>
        <v/>
      </c>
      <c r="AC37" s="500"/>
      <c r="AD37" s="501"/>
      <c r="AE37" s="443"/>
      <c r="AF37" s="444"/>
      <c r="AG37" s="444"/>
      <c r="AH37" s="444"/>
      <c r="AI37" s="444"/>
      <c r="AJ37" s="444"/>
      <c r="AK37" s="444"/>
      <c r="AL37" s="445"/>
      <c r="AM37" s="376"/>
      <c r="AO37" s="106"/>
      <c r="AP37" s="104" t="s">
        <v>102</v>
      </c>
      <c r="AQ37" s="253" t="s">
        <v>101</v>
      </c>
      <c r="AR37" s="186" t="str">
        <f t="shared" si="1"/>
        <v>m³/h</v>
      </c>
    </row>
    <row r="38" spans="1:44" ht="13.65" customHeight="1" x14ac:dyDescent="0.25">
      <c r="A38" s="46">
        <f>ROW()</f>
        <v>38</v>
      </c>
      <c r="B38" s="446"/>
      <c r="C38" s="447"/>
      <c r="D38" s="447"/>
      <c r="E38" s="448"/>
      <c r="F38" s="446" t="s">
        <v>740</v>
      </c>
      <c r="G38" s="447"/>
      <c r="H38" s="447"/>
      <c r="I38" s="447"/>
      <c r="J38" s="447"/>
      <c r="K38" s="447"/>
      <c r="L38" s="447"/>
      <c r="M38" s="447"/>
      <c r="N38" s="447"/>
      <c r="O38" s="447"/>
      <c r="P38" s="447"/>
      <c r="Q38" s="447"/>
      <c r="R38" s="447"/>
      <c r="S38" s="447"/>
      <c r="T38" s="447"/>
      <c r="U38" s="546" t="s">
        <v>429</v>
      </c>
      <c r="V38" s="546"/>
      <c r="W38" s="546"/>
      <c r="X38" s="546"/>
      <c r="Y38" s="546"/>
      <c r="Z38" s="546"/>
      <c r="AA38" s="546"/>
      <c r="AB38" s="500" t="str">
        <f t="shared" si="0"/>
        <v/>
      </c>
      <c r="AC38" s="500"/>
      <c r="AD38" s="501"/>
      <c r="AE38" s="443"/>
      <c r="AF38" s="444"/>
      <c r="AG38" s="444"/>
      <c r="AH38" s="444"/>
      <c r="AI38" s="444"/>
      <c r="AJ38" s="444"/>
      <c r="AK38" s="444"/>
      <c r="AL38" s="445"/>
      <c r="AM38" s="376"/>
      <c r="AO38" s="106"/>
      <c r="AP38" s="104" t="s">
        <v>108</v>
      </c>
      <c r="AQ38" s="104" t="s">
        <v>107</v>
      </c>
      <c r="AR38" s="186" t="str">
        <f t="shared" si="1"/>
        <v>m</v>
      </c>
    </row>
    <row r="39" spans="1:44" ht="13.65" customHeight="1" x14ac:dyDescent="0.25">
      <c r="A39" s="46">
        <f>ROW()</f>
        <v>39</v>
      </c>
      <c r="B39" s="446"/>
      <c r="C39" s="447"/>
      <c r="D39" s="447"/>
      <c r="E39" s="448"/>
      <c r="F39" s="446" t="s">
        <v>741</v>
      </c>
      <c r="G39" s="447"/>
      <c r="H39" s="447"/>
      <c r="I39" s="447"/>
      <c r="J39" s="447"/>
      <c r="K39" s="447"/>
      <c r="L39" s="447"/>
      <c r="M39" s="447"/>
      <c r="N39" s="447"/>
      <c r="O39" s="447"/>
      <c r="P39" s="447"/>
      <c r="Q39" s="447"/>
      <c r="R39" s="447"/>
      <c r="S39" s="447"/>
      <c r="T39" s="447"/>
      <c r="U39" s="490" t="s">
        <v>429</v>
      </c>
      <c r="V39" s="490"/>
      <c r="W39" s="490"/>
      <c r="X39" s="490"/>
      <c r="Y39" s="490"/>
      <c r="Z39" s="490"/>
      <c r="AA39" s="490"/>
      <c r="AB39" s="500" t="str">
        <f t="shared" si="0"/>
        <v/>
      </c>
      <c r="AC39" s="500"/>
      <c r="AD39" s="501"/>
      <c r="AE39" s="443"/>
      <c r="AF39" s="444"/>
      <c r="AG39" s="444"/>
      <c r="AH39" s="444"/>
      <c r="AI39" s="444"/>
      <c r="AJ39" s="444"/>
      <c r="AK39" s="444"/>
      <c r="AL39" s="445"/>
      <c r="AM39" s="376"/>
      <c r="AO39" s="106"/>
      <c r="AP39" s="104" t="s">
        <v>110</v>
      </c>
      <c r="AQ39" s="104" t="s">
        <v>109</v>
      </c>
      <c r="AR39" s="186" t="str">
        <f t="shared" si="1"/>
        <v>kW</v>
      </c>
    </row>
    <row r="40" spans="1:44" ht="13.65" customHeight="1" x14ac:dyDescent="0.25">
      <c r="A40" s="46">
        <f>ROW()</f>
        <v>40</v>
      </c>
      <c r="B40" s="446" t="s">
        <v>145</v>
      </c>
      <c r="C40" s="447"/>
      <c r="D40" s="447"/>
      <c r="E40" s="448"/>
      <c r="F40" s="446" t="s">
        <v>742</v>
      </c>
      <c r="G40" s="447"/>
      <c r="H40" s="447"/>
      <c r="I40" s="447"/>
      <c r="J40" s="447"/>
      <c r="K40" s="447"/>
      <c r="L40" s="447"/>
      <c r="M40" s="447"/>
      <c r="N40" s="447"/>
      <c r="O40" s="447"/>
      <c r="P40" s="447"/>
      <c r="Q40" s="447"/>
      <c r="R40" s="447"/>
      <c r="S40" s="447"/>
      <c r="T40" s="447"/>
      <c r="U40" s="490" t="s">
        <v>429</v>
      </c>
      <c r="V40" s="490"/>
      <c r="W40" s="490"/>
      <c r="X40" s="490"/>
      <c r="Y40" s="490"/>
      <c r="Z40" s="490"/>
      <c r="AA40" s="490"/>
      <c r="AB40" s="500" t="str">
        <f t="shared" si="0"/>
        <v/>
      </c>
      <c r="AC40" s="500"/>
      <c r="AD40" s="501"/>
      <c r="AE40" s="443"/>
      <c r="AF40" s="444"/>
      <c r="AG40" s="444"/>
      <c r="AH40" s="444"/>
      <c r="AI40" s="444"/>
      <c r="AJ40" s="444"/>
      <c r="AK40" s="444"/>
      <c r="AL40" s="445"/>
      <c r="AM40" s="376"/>
      <c r="AO40" s="106"/>
      <c r="AP40" s="104" t="s">
        <v>108</v>
      </c>
      <c r="AQ40" s="104" t="s">
        <v>107</v>
      </c>
      <c r="AR40" s="186" t="str">
        <f t="shared" si="1"/>
        <v>m</v>
      </c>
    </row>
    <row r="41" spans="1:44" ht="13.65" customHeight="1" x14ac:dyDescent="0.25">
      <c r="A41" s="46">
        <f>ROW()</f>
        <v>41</v>
      </c>
      <c r="B41" s="446"/>
      <c r="C41" s="447"/>
      <c r="D41" s="447"/>
      <c r="E41" s="448"/>
      <c r="F41" s="446" t="s">
        <v>834</v>
      </c>
      <c r="G41" s="447"/>
      <c r="H41" s="447"/>
      <c r="I41" s="447"/>
      <c r="J41" s="447"/>
      <c r="K41" s="447"/>
      <c r="L41" s="447"/>
      <c r="M41" s="447"/>
      <c r="N41" s="447"/>
      <c r="O41" s="447"/>
      <c r="P41" s="447"/>
      <c r="Q41" s="447"/>
      <c r="R41" s="447"/>
      <c r="S41" s="447"/>
      <c r="T41" s="447"/>
      <c r="U41" s="490" t="s">
        <v>429</v>
      </c>
      <c r="V41" s="490"/>
      <c r="W41" s="490"/>
      <c r="X41" s="490"/>
      <c r="Y41" s="490"/>
      <c r="Z41" s="490"/>
      <c r="AA41" s="490"/>
      <c r="AB41" s="500" t="str">
        <f t="shared" si="0"/>
        <v/>
      </c>
      <c r="AC41" s="500"/>
      <c r="AD41" s="501"/>
      <c r="AE41" s="443"/>
      <c r="AF41" s="444"/>
      <c r="AG41" s="444"/>
      <c r="AH41" s="444"/>
      <c r="AI41" s="444"/>
      <c r="AJ41" s="444"/>
      <c r="AK41" s="444"/>
      <c r="AL41" s="445"/>
      <c r="AM41" s="376"/>
      <c r="AO41" s="106"/>
      <c r="AP41" s="104" t="s">
        <v>108</v>
      </c>
      <c r="AQ41" s="104" t="s">
        <v>107</v>
      </c>
      <c r="AR41" s="186" t="str">
        <f t="shared" si="1"/>
        <v>m</v>
      </c>
    </row>
    <row r="42" spans="1:44" ht="13.65" customHeight="1" x14ac:dyDescent="0.25">
      <c r="A42" s="46">
        <f>ROW()</f>
        <v>42</v>
      </c>
      <c r="B42" s="446"/>
      <c r="C42" s="447"/>
      <c r="D42" s="447"/>
      <c r="E42" s="448"/>
      <c r="F42" s="446" t="s">
        <v>743</v>
      </c>
      <c r="G42" s="447"/>
      <c r="H42" s="447"/>
      <c r="I42" s="447"/>
      <c r="J42" s="447"/>
      <c r="K42" s="447"/>
      <c r="L42" s="447"/>
      <c r="M42" s="447"/>
      <c r="N42" s="447"/>
      <c r="O42" s="447"/>
      <c r="P42" s="447"/>
      <c r="Q42" s="447"/>
      <c r="R42" s="447"/>
      <c r="S42" s="447"/>
      <c r="T42" s="447"/>
      <c r="U42" s="490" t="s">
        <v>429</v>
      </c>
      <c r="V42" s="490"/>
      <c r="W42" s="490"/>
      <c r="X42" s="490"/>
      <c r="Y42" s="490"/>
      <c r="Z42" s="490"/>
      <c r="AA42" s="490"/>
      <c r="AB42" s="500" t="str">
        <f t="shared" si="0"/>
        <v/>
      </c>
      <c r="AC42" s="500"/>
      <c r="AD42" s="501"/>
      <c r="AE42" s="443"/>
      <c r="AF42" s="444"/>
      <c r="AG42" s="444"/>
      <c r="AH42" s="444"/>
      <c r="AI42" s="444"/>
      <c r="AJ42" s="444"/>
      <c r="AK42" s="444"/>
      <c r="AL42" s="445"/>
      <c r="AM42" s="376"/>
      <c r="AO42" s="106"/>
      <c r="AP42" s="104" t="s">
        <v>108</v>
      </c>
      <c r="AQ42" s="104" t="s">
        <v>107</v>
      </c>
      <c r="AR42" s="186" t="str">
        <f t="shared" si="1"/>
        <v>m</v>
      </c>
    </row>
    <row r="43" spans="1:44" ht="13.65" customHeight="1" x14ac:dyDescent="0.25">
      <c r="A43" s="46">
        <f>ROW()</f>
        <v>43</v>
      </c>
      <c r="B43" s="446"/>
      <c r="C43" s="447"/>
      <c r="D43" s="447"/>
      <c r="E43" s="448"/>
      <c r="F43" s="446" t="s">
        <v>744</v>
      </c>
      <c r="G43" s="447"/>
      <c r="H43" s="447"/>
      <c r="I43" s="447"/>
      <c r="J43" s="447"/>
      <c r="K43" s="447"/>
      <c r="L43" s="447"/>
      <c r="M43" s="447"/>
      <c r="N43" s="447"/>
      <c r="O43" s="447"/>
      <c r="P43" s="447"/>
      <c r="Q43" s="447"/>
      <c r="R43" s="447"/>
      <c r="S43" s="447"/>
      <c r="T43" s="447"/>
      <c r="U43" s="490" t="s">
        <v>429</v>
      </c>
      <c r="V43" s="490"/>
      <c r="W43" s="490"/>
      <c r="X43" s="490"/>
      <c r="Y43" s="490"/>
      <c r="Z43" s="490"/>
      <c r="AA43" s="490"/>
      <c r="AB43" s="500" t="str">
        <f t="shared" si="0"/>
        <v/>
      </c>
      <c r="AC43" s="500"/>
      <c r="AD43" s="501"/>
      <c r="AE43" s="443"/>
      <c r="AF43" s="444"/>
      <c r="AG43" s="444"/>
      <c r="AH43" s="444"/>
      <c r="AI43" s="444"/>
      <c r="AJ43" s="444"/>
      <c r="AK43" s="444"/>
      <c r="AL43" s="445"/>
      <c r="AM43" s="376"/>
      <c r="AO43" s="106"/>
      <c r="AP43" s="104" t="s">
        <v>108</v>
      </c>
      <c r="AQ43" s="104" t="s">
        <v>107</v>
      </c>
      <c r="AR43" s="186" t="str">
        <f t="shared" si="1"/>
        <v>m</v>
      </c>
    </row>
    <row r="44" spans="1:44" ht="13.65" customHeight="1" x14ac:dyDescent="0.25">
      <c r="A44" s="46">
        <f>ROW()</f>
        <v>44</v>
      </c>
      <c r="B44" s="446"/>
      <c r="C44" s="447"/>
      <c r="D44" s="447"/>
      <c r="E44" s="448"/>
      <c r="F44" s="446" t="s">
        <v>745</v>
      </c>
      <c r="G44" s="447"/>
      <c r="H44" s="447"/>
      <c r="I44" s="447"/>
      <c r="J44" s="447"/>
      <c r="K44" s="447"/>
      <c r="L44" s="447"/>
      <c r="M44" s="447"/>
      <c r="N44" s="447"/>
      <c r="O44" s="447"/>
      <c r="P44" s="447"/>
      <c r="Q44" s="447"/>
      <c r="R44" s="447"/>
      <c r="S44" s="447"/>
      <c r="T44" s="447"/>
      <c r="U44" s="490" t="s">
        <v>429</v>
      </c>
      <c r="V44" s="490"/>
      <c r="W44" s="490"/>
      <c r="X44" s="490"/>
      <c r="Y44" s="490"/>
      <c r="Z44" s="490"/>
      <c r="AA44" s="537" t="str">
        <f>IF(units="Select","",AR44)</f>
        <v/>
      </c>
      <c r="AB44" s="537"/>
      <c r="AC44" s="537"/>
      <c r="AD44" s="538"/>
      <c r="AE44" s="443"/>
      <c r="AF44" s="444"/>
      <c r="AG44" s="444"/>
      <c r="AH44" s="444"/>
      <c r="AI44" s="444"/>
      <c r="AJ44" s="444"/>
      <c r="AK44" s="444"/>
      <c r="AL44" s="445"/>
      <c r="AM44" s="376"/>
      <c r="AO44" s="140"/>
      <c r="AP44" s="104" t="s">
        <v>478</v>
      </c>
      <c r="AQ44" s="253" t="s">
        <v>146</v>
      </c>
      <c r="AR44" s="186" t="str">
        <f t="shared" si="1"/>
        <v>m³/s, rpm, m</v>
      </c>
    </row>
    <row r="45" spans="1:44" ht="13.65" customHeight="1" x14ac:dyDescent="0.25">
      <c r="A45" s="46">
        <f>ROW()</f>
        <v>45</v>
      </c>
      <c r="B45" s="446"/>
      <c r="C45" s="447"/>
      <c r="D45" s="447"/>
      <c r="E45" s="448"/>
      <c r="F45" s="446" t="s">
        <v>746</v>
      </c>
      <c r="G45" s="447"/>
      <c r="H45" s="447"/>
      <c r="I45" s="447"/>
      <c r="J45" s="447"/>
      <c r="K45" s="447"/>
      <c r="L45" s="447"/>
      <c r="M45" s="447"/>
      <c r="N45" s="447"/>
      <c r="O45" s="447"/>
      <c r="P45" s="447"/>
      <c r="Q45" s="447"/>
      <c r="R45" s="447"/>
      <c r="S45" s="447"/>
      <c r="T45" s="447"/>
      <c r="U45" s="490" t="s">
        <v>429</v>
      </c>
      <c r="V45" s="490"/>
      <c r="W45" s="490"/>
      <c r="X45" s="490"/>
      <c r="Y45" s="490"/>
      <c r="Z45" s="490"/>
      <c r="AA45" s="537" t="str">
        <f>IF(units="Select","",AR45)</f>
        <v/>
      </c>
      <c r="AB45" s="537"/>
      <c r="AC45" s="537"/>
      <c r="AD45" s="538"/>
      <c r="AE45" s="443"/>
      <c r="AF45" s="444"/>
      <c r="AG45" s="444"/>
      <c r="AH45" s="444"/>
      <c r="AI45" s="444"/>
      <c r="AJ45" s="444"/>
      <c r="AK45" s="444"/>
      <c r="AL45" s="445"/>
      <c r="AM45" s="376"/>
      <c r="AO45" s="140"/>
      <c r="AP45" s="104" t="s">
        <v>478</v>
      </c>
      <c r="AQ45" s="253" t="s">
        <v>146</v>
      </c>
      <c r="AR45" s="186" t="str">
        <f t="shared" si="1"/>
        <v>m³/s, rpm, m</v>
      </c>
    </row>
    <row r="46" spans="1:44" ht="13.65" customHeight="1" x14ac:dyDescent="0.25">
      <c r="A46" s="46">
        <f>ROW()</f>
        <v>46</v>
      </c>
      <c r="B46" s="446" t="s">
        <v>147</v>
      </c>
      <c r="C46" s="447"/>
      <c r="D46" s="447"/>
      <c r="E46" s="448"/>
      <c r="F46" s="446" t="s">
        <v>747</v>
      </c>
      <c r="G46" s="447"/>
      <c r="H46" s="447"/>
      <c r="I46" s="447"/>
      <c r="J46" s="447"/>
      <c r="K46" s="447"/>
      <c r="L46" s="447"/>
      <c r="M46" s="447"/>
      <c r="N46" s="447"/>
      <c r="O46" s="447"/>
      <c r="P46" s="447"/>
      <c r="Q46" s="447"/>
      <c r="R46" s="447"/>
      <c r="S46" s="447"/>
      <c r="T46" s="447"/>
      <c r="U46" s="441" t="s">
        <v>429</v>
      </c>
      <c r="V46" s="441"/>
      <c r="W46" s="441"/>
      <c r="X46" s="441"/>
      <c r="Y46" s="441"/>
      <c r="Z46" s="441"/>
      <c r="AA46" s="441"/>
      <c r="AB46" s="513" t="s">
        <v>148</v>
      </c>
      <c r="AC46" s="513"/>
      <c r="AD46" s="514"/>
      <c r="AE46" s="443"/>
      <c r="AF46" s="444"/>
      <c r="AG46" s="444"/>
      <c r="AH46" s="444"/>
      <c r="AI46" s="444"/>
      <c r="AJ46" s="444"/>
      <c r="AK46" s="444"/>
      <c r="AL46" s="445"/>
      <c r="AM46" s="376"/>
      <c r="AO46" s="56"/>
    </row>
    <row r="47" spans="1:44" ht="13.65" customHeight="1" x14ac:dyDescent="0.25">
      <c r="A47" s="46">
        <f>ROW()</f>
        <v>47</v>
      </c>
      <c r="B47" s="446"/>
      <c r="C47" s="447"/>
      <c r="D47" s="447"/>
      <c r="E47" s="448"/>
      <c r="F47" s="446" t="s">
        <v>748</v>
      </c>
      <c r="G47" s="447"/>
      <c r="H47" s="447"/>
      <c r="I47" s="447"/>
      <c r="J47" s="447"/>
      <c r="K47" s="447"/>
      <c r="L47" s="447"/>
      <c r="M47" s="447"/>
      <c r="N47" s="447"/>
      <c r="O47" s="447"/>
      <c r="P47" s="447"/>
      <c r="Q47" s="447"/>
      <c r="R47" s="447"/>
      <c r="S47" s="447"/>
      <c r="T47" s="447"/>
      <c r="U47" s="490" t="s">
        <v>429</v>
      </c>
      <c r="V47" s="490"/>
      <c r="W47" s="490"/>
      <c r="X47" s="490"/>
      <c r="Y47" s="490"/>
      <c r="Z47" s="490"/>
      <c r="AA47" s="490"/>
      <c r="AB47" s="513" t="s">
        <v>148</v>
      </c>
      <c r="AC47" s="513"/>
      <c r="AD47" s="514"/>
      <c r="AE47" s="443"/>
      <c r="AF47" s="444"/>
      <c r="AG47" s="444"/>
      <c r="AH47" s="444"/>
      <c r="AI47" s="444"/>
      <c r="AJ47" s="444"/>
      <c r="AK47" s="444"/>
      <c r="AL47" s="445"/>
      <c r="AM47" s="376"/>
      <c r="AO47" s="56"/>
      <c r="AP47" s="99"/>
      <c r="AQ47" s="54"/>
      <c r="AR47" s="54"/>
    </row>
    <row r="48" spans="1:44" ht="13.65" customHeight="1" x14ac:dyDescent="0.25">
      <c r="A48" s="46">
        <f>ROW()</f>
        <v>48</v>
      </c>
      <c r="B48" s="446" t="s">
        <v>147</v>
      </c>
      <c r="C48" s="447"/>
      <c r="D48" s="447"/>
      <c r="E48" s="448"/>
      <c r="F48" s="446" t="s">
        <v>749</v>
      </c>
      <c r="G48" s="447"/>
      <c r="H48" s="447"/>
      <c r="I48" s="447"/>
      <c r="J48" s="447"/>
      <c r="K48" s="447"/>
      <c r="L48" s="447"/>
      <c r="M48" s="447"/>
      <c r="N48" s="447"/>
      <c r="O48" s="447"/>
      <c r="P48" s="447"/>
      <c r="Q48" s="447"/>
      <c r="R48" s="447"/>
      <c r="S48" s="447"/>
      <c r="T48" s="447"/>
      <c r="U48" s="441" t="s">
        <v>429</v>
      </c>
      <c r="V48" s="441"/>
      <c r="W48" s="441"/>
      <c r="X48" s="441"/>
      <c r="Y48" s="441"/>
      <c r="Z48" s="441"/>
      <c r="AA48" s="441"/>
      <c r="AB48" s="513" t="s">
        <v>148</v>
      </c>
      <c r="AC48" s="513"/>
      <c r="AD48" s="514"/>
      <c r="AE48" s="443"/>
      <c r="AF48" s="444"/>
      <c r="AG48" s="444"/>
      <c r="AH48" s="444"/>
      <c r="AI48" s="444"/>
      <c r="AJ48" s="444"/>
      <c r="AK48" s="444"/>
      <c r="AL48" s="445"/>
      <c r="AM48" s="376"/>
      <c r="AO48" s="56"/>
      <c r="AP48" s="99"/>
      <c r="AQ48" s="54"/>
      <c r="AR48" s="54"/>
    </row>
    <row r="49" spans="1:44" ht="13.65" customHeight="1" x14ac:dyDescent="0.25">
      <c r="A49" s="46">
        <f>ROW()</f>
        <v>49</v>
      </c>
      <c r="B49" s="446"/>
      <c r="C49" s="447"/>
      <c r="D49" s="447"/>
      <c r="E49" s="448"/>
      <c r="F49" s="544" t="s">
        <v>750</v>
      </c>
      <c r="G49" s="545"/>
      <c r="H49" s="545"/>
      <c r="I49" s="545"/>
      <c r="J49" s="545"/>
      <c r="K49" s="545"/>
      <c r="L49" s="545"/>
      <c r="M49" s="545"/>
      <c r="N49" s="545"/>
      <c r="O49" s="545"/>
      <c r="P49" s="545"/>
      <c r="Q49" s="545"/>
      <c r="R49" s="545"/>
      <c r="S49" s="545"/>
      <c r="T49" s="545"/>
      <c r="U49" s="562" t="s">
        <v>429</v>
      </c>
      <c r="V49" s="562"/>
      <c r="W49" s="562"/>
      <c r="X49" s="562"/>
      <c r="Y49" s="562"/>
      <c r="Z49" s="562"/>
      <c r="AA49" s="562"/>
      <c r="AB49" s="563" t="s">
        <v>148</v>
      </c>
      <c r="AC49" s="563"/>
      <c r="AD49" s="564"/>
      <c r="AE49" s="443"/>
      <c r="AF49" s="444"/>
      <c r="AG49" s="444"/>
      <c r="AH49" s="444"/>
      <c r="AI49" s="444"/>
      <c r="AJ49" s="444"/>
      <c r="AK49" s="444"/>
      <c r="AL49" s="445"/>
      <c r="AM49" s="376"/>
      <c r="AO49" s="56"/>
      <c r="AP49" s="99"/>
      <c r="AQ49" s="54"/>
      <c r="AR49" s="54"/>
    </row>
    <row r="50" spans="1:44" ht="13.65" customHeight="1" x14ac:dyDescent="0.25">
      <c r="A50" s="46">
        <f>ROW()</f>
        <v>50</v>
      </c>
      <c r="B50" s="446"/>
      <c r="C50" s="447"/>
      <c r="D50" s="447"/>
      <c r="E50" s="448"/>
      <c r="F50" s="455"/>
      <c r="G50" s="456"/>
      <c r="H50" s="456"/>
      <c r="I50" s="456"/>
      <c r="J50" s="456"/>
      <c r="K50" s="456"/>
      <c r="L50" s="456"/>
      <c r="M50" s="456"/>
      <c r="N50" s="456"/>
      <c r="O50" s="456"/>
      <c r="P50" s="456"/>
      <c r="Q50" s="456"/>
      <c r="R50" s="456"/>
      <c r="S50" s="456"/>
      <c r="T50" s="456"/>
      <c r="U50" s="456"/>
      <c r="V50" s="456"/>
      <c r="W50" s="456"/>
      <c r="X50" s="456"/>
      <c r="Y50" s="456"/>
      <c r="Z50" s="456"/>
      <c r="AA50" s="456"/>
      <c r="AB50" s="456"/>
      <c r="AC50" s="456"/>
      <c r="AD50" s="457"/>
      <c r="AE50" s="446"/>
      <c r="AF50" s="447"/>
      <c r="AG50" s="447"/>
      <c r="AH50" s="447"/>
      <c r="AI50" s="447"/>
      <c r="AJ50" s="447"/>
      <c r="AK50" s="447"/>
      <c r="AL50" s="448"/>
      <c r="AM50" s="47"/>
      <c r="AO50" s="56"/>
      <c r="AP50" s="99"/>
      <c r="AQ50" s="54"/>
      <c r="AR50" s="54"/>
    </row>
    <row r="51" spans="1:44" ht="13.65" customHeight="1" x14ac:dyDescent="0.25">
      <c r="A51" s="46">
        <f>ROW()</f>
        <v>51</v>
      </c>
      <c r="B51" s="446"/>
      <c r="C51" s="447"/>
      <c r="D51" s="447"/>
      <c r="E51" s="448"/>
      <c r="F51" s="455"/>
      <c r="G51" s="456"/>
      <c r="H51" s="456"/>
      <c r="I51" s="456"/>
      <c r="J51" s="456"/>
      <c r="K51" s="456"/>
      <c r="L51" s="456"/>
      <c r="M51" s="456"/>
      <c r="N51" s="456"/>
      <c r="O51" s="456"/>
      <c r="P51" s="456"/>
      <c r="Q51" s="456"/>
      <c r="R51" s="456"/>
      <c r="S51" s="456"/>
      <c r="T51" s="456"/>
      <c r="U51" s="456"/>
      <c r="V51" s="456"/>
      <c r="W51" s="456"/>
      <c r="X51" s="456"/>
      <c r="Y51" s="456"/>
      <c r="Z51" s="456"/>
      <c r="AA51" s="456"/>
      <c r="AB51" s="456"/>
      <c r="AC51" s="456"/>
      <c r="AD51" s="457"/>
      <c r="AE51" s="446"/>
      <c r="AF51" s="447"/>
      <c r="AG51" s="447"/>
      <c r="AH51" s="447"/>
      <c r="AI51" s="447"/>
      <c r="AJ51" s="447"/>
      <c r="AK51" s="447"/>
      <c r="AL51" s="448"/>
      <c r="AM51" s="47"/>
      <c r="AO51" s="56"/>
      <c r="AP51" s="99"/>
      <c r="AQ51" s="54"/>
      <c r="AR51" s="54"/>
    </row>
    <row r="52" spans="1:44" ht="13.65" customHeight="1" x14ac:dyDescent="0.25">
      <c r="A52" s="46">
        <f>ROW()</f>
        <v>52</v>
      </c>
      <c r="B52" s="446"/>
      <c r="C52" s="447"/>
      <c r="D52" s="447"/>
      <c r="E52" s="448"/>
      <c r="F52" s="455"/>
      <c r="G52" s="456"/>
      <c r="H52" s="456"/>
      <c r="I52" s="456"/>
      <c r="J52" s="456"/>
      <c r="K52" s="456"/>
      <c r="L52" s="456"/>
      <c r="M52" s="456"/>
      <c r="N52" s="456"/>
      <c r="O52" s="456"/>
      <c r="P52" s="456"/>
      <c r="Q52" s="456"/>
      <c r="R52" s="456"/>
      <c r="S52" s="456"/>
      <c r="T52" s="456"/>
      <c r="U52" s="456"/>
      <c r="V52" s="456"/>
      <c r="W52" s="456"/>
      <c r="X52" s="456"/>
      <c r="Y52" s="456"/>
      <c r="Z52" s="456"/>
      <c r="AA52" s="456"/>
      <c r="AB52" s="456"/>
      <c r="AC52" s="456"/>
      <c r="AD52" s="457"/>
      <c r="AE52" s="446"/>
      <c r="AF52" s="447"/>
      <c r="AG52" s="447"/>
      <c r="AH52" s="447"/>
      <c r="AI52" s="447"/>
      <c r="AJ52" s="447"/>
      <c r="AK52" s="447"/>
      <c r="AL52" s="448"/>
      <c r="AM52" s="47"/>
      <c r="AO52" s="56"/>
      <c r="AP52" s="99"/>
      <c r="AQ52" s="54"/>
      <c r="AR52" s="54"/>
    </row>
    <row r="53" spans="1:44" ht="13.65" customHeight="1" x14ac:dyDescent="0.25">
      <c r="A53" s="46">
        <f>ROW()</f>
        <v>53</v>
      </c>
      <c r="B53" s="446"/>
      <c r="C53" s="447"/>
      <c r="D53" s="447"/>
      <c r="E53" s="448"/>
      <c r="F53" s="455"/>
      <c r="G53" s="456"/>
      <c r="H53" s="456"/>
      <c r="I53" s="456"/>
      <c r="J53" s="456"/>
      <c r="K53" s="456"/>
      <c r="L53" s="456"/>
      <c r="M53" s="456"/>
      <c r="N53" s="456"/>
      <c r="O53" s="456"/>
      <c r="P53" s="456"/>
      <c r="Q53" s="456"/>
      <c r="R53" s="456"/>
      <c r="S53" s="456"/>
      <c r="T53" s="456"/>
      <c r="U53" s="456"/>
      <c r="V53" s="456"/>
      <c r="W53" s="456"/>
      <c r="X53" s="456"/>
      <c r="Y53" s="456"/>
      <c r="Z53" s="456"/>
      <c r="AA53" s="456"/>
      <c r="AB53" s="456"/>
      <c r="AC53" s="456"/>
      <c r="AD53" s="457"/>
      <c r="AE53" s="446"/>
      <c r="AF53" s="447"/>
      <c r="AG53" s="447"/>
      <c r="AH53" s="447"/>
      <c r="AI53" s="447"/>
      <c r="AJ53" s="447"/>
      <c r="AK53" s="447"/>
      <c r="AL53" s="448"/>
      <c r="AM53" s="47"/>
      <c r="AO53" s="56"/>
      <c r="AP53" s="99"/>
      <c r="AQ53" s="54"/>
      <c r="AR53" s="54"/>
    </row>
    <row r="54" spans="1:44" ht="13.65" customHeight="1" x14ac:dyDescent="0.25">
      <c r="A54" s="46">
        <f>ROW()</f>
        <v>54</v>
      </c>
      <c r="B54" s="446"/>
      <c r="C54" s="447"/>
      <c r="D54" s="447"/>
      <c r="E54" s="448"/>
      <c r="F54" s="455"/>
      <c r="G54" s="456"/>
      <c r="H54" s="456"/>
      <c r="I54" s="456"/>
      <c r="J54" s="456"/>
      <c r="K54" s="456"/>
      <c r="L54" s="456"/>
      <c r="M54" s="456"/>
      <c r="N54" s="456"/>
      <c r="O54" s="456"/>
      <c r="P54" s="456"/>
      <c r="Q54" s="456"/>
      <c r="R54" s="456"/>
      <c r="S54" s="456"/>
      <c r="T54" s="456"/>
      <c r="U54" s="456"/>
      <c r="V54" s="456"/>
      <c r="W54" s="456"/>
      <c r="X54" s="456"/>
      <c r="Y54" s="456"/>
      <c r="Z54" s="456"/>
      <c r="AA54" s="456"/>
      <c r="AB54" s="456"/>
      <c r="AC54" s="456"/>
      <c r="AD54" s="457"/>
      <c r="AE54" s="446"/>
      <c r="AF54" s="447"/>
      <c r="AG54" s="447"/>
      <c r="AH54" s="447"/>
      <c r="AI54" s="447"/>
      <c r="AJ54" s="447"/>
      <c r="AK54" s="447"/>
      <c r="AL54" s="448"/>
      <c r="AM54" s="47"/>
      <c r="AO54" s="56"/>
      <c r="AP54" s="99"/>
      <c r="AQ54" s="54"/>
      <c r="AR54" s="54"/>
    </row>
    <row r="55" spans="1:44" ht="13.65" customHeight="1" x14ac:dyDescent="0.25">
      <c r="A55" s="46">
        <f>ROW()</f>
        <v>55</v>
      </c>
      <c r="B55" s="446"/>
      <c r="C55" s="447"/>
      <c r="D55" s="447"/>
      <c r="E55" s="448"/>
      <c r="F55" s="455"/>
      <c r="G55" s="456"/>
      <c r="H55" s="456"/>
      <c r="I55" s="456"/>
      <c r="J55" s="456"/>
      <c r="K55" s="456"/>
      <c r="L55" s="456"/>
      <c r="M55" s="456"/>
      <c r="N55" s="456"/>
      <c r="O55" s="456"/>
      <c r="P55" s="456"/>
      <c r="Q55" s="456"/>
      <c r="R55" s="456"/>
      <c r="S55" s="456"/>
      <c r="T55" s="456"/>
      <c r="U55" s="456"/>
      <c r="V55" s="456"/>
      <c r="W55" s="456"/>
      <c r="X55" s="456"/>
      <c r="Y55" s="456"/>
      <c r="Z55" s="456"/>
      <c r="AA55" s="456"/>
      <c r="AB55" s="456"/>
      <c r="AC55" s="456"/>
      <c r="AD55" s="457"/>
      <c r="AE55" s="446"/>
      <c r="AF55" s="447"/>
      <c r="AG55" s="447"/>
      <c r="AH55" s="447"/>
      <c r="AI55" s="447"/>
      <c r="AJ55" s="447"/>
      <c r="AK55" s="447"/>
      <c r="AL55" s="448"/>
      <c r="AM55" s="47"/>
      <c r="AO55" s="53"/>
      <c r="AP55" s="58"/>
      <c r="AQ55" s="54"/>
      <c r="AR55" s="58"/>
    </row>
    <row r="56" spans="1:44" ht="13.65" customHeight="1" x14ac:dyDescent="0.25">
      <c r="A56" s="46">
        <f>ROW()</f>
        <v>56</v>
      </c>
      <c r="B56" s="446"/>
      <c r="C56" s="447"/>
      <c r="D56" s="447"/>
      <c r="E56" s="448"/>
      <c r="F56" s="455"/>
      <c r="G56" s="456"/>
      <c r="H56" s="456"/>
      <c r="I56" s="456"/>
      <c r="J56" s="456"/>
      <c r="K56" s="456"/>
      <c r="L56" s="456"/>
      <c r="M56" s="456"/>
      <c r="N56" s="456"/>
      <c r="O56" s="456"/>
      <c r="P56" s="456"/>
      <c r="Q56" s="456"/>
      <c r="R56" s="456"/>
      <c r="S56" s="456"/>
      <c r="T56" s="456"/>
      <c r="U56" s="456"/>
      <c r="V56" s="456"/>
      <c r="W56" s="456"/>
      <c r="X56" s="456"/>
      <c r="Y56" s="456"/>
      <c r="Z56" s="456"/>
      <c r="AA56" s="456"/>
      <c r="AB56" s="456"/>
      <c r="AC56" s="456"/>
      <c r="AD56" s="457"/>
      <c r="AE56" s="446"/>
      <c r="AF56" s="447"/>
      <c r="AG56" s="447"/>
      <c r="AH56" s="447"/>
      <c r="AI56" s="447"/>
      <c r="AJ56" s="447"/>
      <c r="AK56" s="447"/>
      <c r="AL56" s="448"/>
      <c r="AM56" s="47"/>
      <c r="AO56" s="53"/>
      <c r="AP56" s="58"/>
      <c r="AQ56" s="54"/>
      <c r="AR56" s="58"/>
    </row>
    <row r="57" spans="1:44" ht="13.65" customHeight="1" x14ac:dyDescent="0.25">
      <c r="A57" s="46">
        <f>ROW()</f>
        <v>57</v>
      </c>
      <c r="B57" s="446"/>
      <c r="C57" s="447"/>
      <c r="D57" s="447"/>
      <c r="E57" s="448"/>
      <c r="F57" s="455"/>
      <c r="G57" s="456"/>
      <c r="H57" s="456"/>
      <c r="I57" s="456"/>
      <c r="J57" s="456"/>
      <c r="K57" s="456"/>
      <c r="L57" s="456"/>
      <c r="M57" s="456"/>
      <c r="N57" s="456"/>
      <c r="O57" s="456"/>
      <c r="P57" s="456"/>
      <c r="Q57" s="456"/>
      <c r="R57" s="456"/>
      <c r="S57" s="456"/>
      <c r="T57" s="456"/>
      <c r="U57" s="456"/>
      <c r="V57" s="456"/>
      <c r="W57" s="456"/>
      <c r="X57" s="456"/>
      <c r="Y57" s="456"/>
      <c r="Z57" s="456"/>
      <c r="AA57" s="456"/>
      <c r="AB57" s="456"/>
      <c r="AC57" s="456"/>
      <c r="AD57" s="457"/>
      <c r="AE57" s="446"/>
      <c r="AF57" s="447"/>
      <c r="AG57" s="447"/>
      <c r="AH57" s="447"/>
      <c r="AI57" s="447"/>
      <c r="AJ57" s="447"/>
      <c r="AK57" s="447"/>
      <c r="AL57" s="448"/>
      <c r="AM57" s="47"/>
      <c r="AO57" s="53"/>
      <c r="AP57" s="58"/>
      <c r="AQ57" s="54"/>
      <c r="AR57" s="58"/>
    </row>
    <row r="58" spans="1:44" ht="13.65" customHeight="1" x14ac:dyDescent="0.25">
      <c r="A58" s="46">
        <f>ROW()</f>
        <v>58</v>
      </c>
      <c r="B58" s="446"/>
      <c r="C58" s="447"/>
      <c r="D58" s="447"/>
      <c r="E58" s="448"/>
      <c r="F58" s="455"/>
      <c r="G58" s="456"/>
      <c r="H58" s="456"/>
      <c r="I58" s="456"/>
      <c r="J58" s="456"/>
      <c r="K58" s="456"/>
      <c r="L58" s="456"/>
      <c r="M58" s="456"/>
      <c r="N58" s="456"/>
      <c r="O58" s="456"/>
      <c r="P58" s="456"/>
      <c r="Q58" s="456"/>
      <c r="R58" s="456"/>
      <c r="S58" s="456"/>
      <c r="T58" s="456"/>
      <c r="U58" s="456"/>
      <c r="V58" s="456"/>
      <c r="W58" s="456"/>
      <c r="X58" s="456"/>
      <c r="Y58" s="456"/>
      <c r="Z58" s="456"/>
      <c r="AA58" s="456"/>
      <c r="AB58" s="456"/>
      <c r="AC58" s="456"/>
      <c r="AD58" s="457"/>
      <c r="AE58" s="446"/>
      <c r="AF58" s="447"/>
      <c r="AG58" s="447"/>
      <c r="AH58" s="447"/>
      <c r="AI58" s="447"/>
      <c r="AJ58" s="447"/>
      <c r="AK58" s="447"/>
      <c r="AL58" s="448"/>
      <c r="AM58" s="47"/>
      <c r="AO58" s="53"/>
      <c r="AP58" s="58"/>
      <c r="AQ58" s="54"/>
      <c r="AR58" s="58"/>
    </row>
    <row r="59" spans="1:44" ht="13.65" customHeight="1" x14ac:dyDescent="0.25">
      <c r="A59" s="46">
        <f>ROW()</f>
        <v>59</v>
      </c>
      <c r="B59" s="446"/>
      <c r="C59" s="447"/>
      <c r="D59" s="447"/>
      <c r="E59" s="448"/>
      <c r="F59" s="446"/>
      <c r="G59" s="447"/>
      <c r="H59" s="447"/>
      <c r="I59" s="447"/>
      <c r="J59" s="447"/>
      <c r="K59" s="447"/>
      <c r="L59" s="447"/>
      <c r="M59" s="447"/>
      <c r="N59" s="447"/>
      <c r="O59" s="447"/>
      <c r="P59" s="447"/>
      <c r="Q59" s="447"/>
      <c r="R59" s="447"/>
      <c r="S59" s="447"/>
      <c r="T59" s="447"/>
      <c r="U59" s="447"/>
      <c r="V59" s="447"/>
      <c r="W59" s="447"/>
      <c r="X59" s="447"/>
      <c r="Y59" s="447"/>
      <c r="Z59" s="447"/>
      <c r="AA59" s="447"/>
      <c r="AB59" s="447"/>
      <c r="AC59" s="447"/>
      <c r="AD59" s="448"/>
      <c r="AE59" s="446"/>
      <c r="AF59" s="447"/>
      <c r="AG59" s="447"/>
      <c r="AH59" s="447"/>
      <c r="AI59" s="447"/>
      <c r="AJ59" s="447"/>
      <c r="AK59" s="447"/>
      <c r="AL59" s="448"/>
      <c r="AM59" s="47"/>
      <c r="AO59" s="53"/>
      <c r="AP59" s="58"/>
      <c r="AQ59" s="54"/>
      <c r="AR59" s="58"/>
    </row>
    <row r="60" spans="1:44" ht="13.65" customHeight="1" x14ac:dyDescent="0.25">
      <c r="A60" s="46">
        <f>ROW()</f>
        <v>60</v>
      </c>
      <c r="B60" s="446"/>
      <c r="C60" s="447"/>
      <c r="D60" s="447"/>
      <c r="E60" s="448"/>
      <c r="F60" s="455"/>
      <c r="G60" s="456"/>
      <c r="H60" s="456"/>
      <c r="I60" s="456"/>
      <c r="J60" s="456"/>
      <c r="K60" s="456"/>
      <c r="L60" s="456"/>
      <c r="M60" s="456"/>
      <c r="N60" s="456"/>
      <c r="O60" s="456"/>
      <c r="P60" s="456"/>
      <c r="Q60" s="456"/>
      <c r="R60" s="456"/>
      <c r="S60" s="456"/>
      <c r="T60" s="456"/>
      <c r="U60" s="456"/>
      <c r="V60" s="456"/>
      <c r="W60" s="456"/>
      <c r="X60" s="456"/>
      <c r="Y60" s="456"/>
      <c r="Z60" s="456"/>
      <c r="AA60" s="456"/>
      <c r="AB60" s="456"/>
      <c r="AC60" s="456"/>
      <c r="AD60" s="457"/>
      <c r="AE60" s="446"/>
      <c r="AF60" s="447"/>
      <c r="AG60" s="447"/>
      <c r="AH60" s="447"/>
      <c r="AI60" s="447"/>
      <c r="AJ60" s="447"/>
      <c r="AK60" s="447"/>
      <c r="AL60" s="448"/>
      <c r="AM60" s="47"/>
      <c r="AO60" s="53"/>
      <c r="AP60" s="58"/>
      <c r="AQ60" s="54"/>
      <c r="AR60" s="58"/>
    </row>
    <row r="61" spans="1:44" ht="13.65" customHeight="1" x14ac:dyDescent="0.25">
      <c r="A61" s="46">
        <f>ROW()</f>
        <v>61</v>
      </c>
      <c r="B61" s="446"/>
      <c r="C61" s="447"/>
      <c r="D61" s="447"/>
      <c r="E61" s="448"/>
      <c r="F61" s="455"/>
      <c r="G61" s="456"/>
      <c r="H61" s="456"/>
      <c r="I61" s="456"/>
      <c r="J61" s="456"/>
      <c r="K61" s="456"/>
      <c r="L61" s="456"/>
      <c r="M61" s="456"/>
      <c r="N61" s="456"/>
      <c r="O61" s="456"/>
      <c r="P61" s="456"/>
      <c r="Q61" s="456"/>
      <c r="R61" s="456"/>
      <c r="S61" s="456"/>
      <c r="T61" s="456"/>
      <c r="U61" s="456"/>
      <c r="V61" s="456"/>
      <c r="W61" s="456"/>
      <c r="X61" s="456"/>
      <c r="Y61" s="456"/>
      <c r="Z61" s="456"/>
      <c r="AA61" s="456"/>
      <c r="AB61" s="456"/>
      <c r="AC61" s="456"/>
      <c r="AD61" s="457"/>
      <c r="AE61" s="446"/>
      <c r="AF61" s="447"/>
      <c r="AG61" s="447"/>
      <c r="AH61" s="447"/>
      <c r="AI61" s="447"/>
      <c r="AJ61" s="447"/>
      <c r="AK61" s="447"/>
      <c r="AL61" s="448"/>
      <c r="AM61" s="47"/>
      <c r="AO61" s="53"/>
      <c r="AP61" s="58"/>
      <c r="AQ61" s="54"/>
      <c r="AR61" s="58"/>
    </row>
    <row r="62" spans="1:44" ht="13.65" customHeight="1" thickBot="1" x14ac:dyDescent="0.3">
      <c r="A62" s="46">
        <f>ROW()</f>
        <v>62</v>
      </c>
      <c r="B62" s="446"/>
      <c r="C62" s="447"/>
      <c r="D62" s="447"/>
      <c r="E62" s="448"/>
      <c r="F62" s="455"/>
      <c r="G62" s="456"/>
      <c r="H62" s="456"/>
      <c r="I62" s="456"/>
      <c r="J62" s="456"/>
      <c r="K62" s="456"/>
      <c r="L62" s="456"/>
      <c r="M62" s="456"/>
      <c r="N62" s="456"/>
      <c r="O62" s="456"/>
      <c r="P62" s="456"/>
      <c r="Q62" s="456"/>
      <c r="R62" s="456"/>
      <c r="S62" s="456"/>
      <c r="T62" s="456"/>
      <c r="U62" s="456"/>
      <c r="V62" s="456"/>
      <c r="W62" s="456"/>
      <c r="X62" s="456"/>
      <c r="Y62" s="456"/>
      <c r="Z62" s="456"/>
      <c r="AA62" s="456"/>
      <c r="AB62" s="456"/>
      <c r="AC62" s="456"/>
      <c r="AD62" s="457"/>
      <c r="AE62" s="446"/>
      <c r="AF62" s="447"/>
      <c r="AG62" s="447"/>
      <c r="AH62" s="447"/>
      <c r="AI62" s="447"/>
      <c r="AJ62" s="447"/>
      <c r="AK62" s="447"/>
      <c r="AL62" s="448"/>
      <c r="AM62" s="72"/>
      <c r="AO62" s="53"/>
      <c r="AP62" s="58"/>
      <c r="AQ62" s="54"/>
      <c r="AR62" s="58"/>
    </row>
    <row r="63" spans="1:44" ht="27" customHeight="1" thickBot="1" x14ac:dyDescent="0.3">
      <c r="A63" s="63"/>
      <c r="B63" s="483" t="s">
        <v>12</v>
      </c>
      <c r="C63" s="483"/>
      <c r="D63" s="483"/>
      <c r="E63" s="483"/>
      <c r="F63" s="483"/>
      <c r="G63" s="483"/>
      <c r="H63" s="483"/>
      <c r="I63" s="483"/>
      <c r="J63" s="483"/>
      <c r="K63" s="489" t="str">
        <f>document_number</f>
        <v>Insert Project Document Number</v>
      </c>
      <c r="L63" s="489"/>
      <c r="M63" s="489"/>
      <c r="N63" s="489"/>
      <c r="O63" s="489"/>
      <c r="P63" s="489"/>
      <c r="Q63" s="489"/>
      <c r="R63" s="489"/>
      <c r="S63" s="489"/>
      <c r="T63" s="489"/>
      <c r="U63" s="489"/>
      <c r="V63" s="489"/>
      <c r="W63" s="489"/>
      <c r="X63" s="489"/>
      <c r="Y63" s="489"/>
      <c r="Z63" s="483" t="s">
        <v>457</v>
      </c>
      <c r="AA63" s="483"/>
      <c r="AB63" s="483"/>
      <c r="AC63" s="489" t="str">
        <f>document_revision</f>
        <v>Insert Project Document Revision</v>
      </c>
      <c r="AD63" s="489"/>
      <c r="AE63" s="489"/>
      <c r="AF63" s="489"/>
      <c r="AG63" s="483" t="s">
        <v>430</v>
      </c>
      <c r="AH63" s="483"/>
      <c r="AI63" s="483"/>
      <c r="AJ63" s="483"/>
      <c r="AK63" s="483"/>
      <c r="AL63" s="484">
        <f>total_page</f>
        <v>13</v>
      </c>
      <c r="AM63" s="485"/>
      <c r="AP63"/>
      <c r="AQ63"/>
      <c r="AR63"/>
    </row>
  </sheetData>
  <dataConsolidate/>
  <mergeCells count="304">
    <mergeCell ref="F15:T15"/>
    <mergeCell ref="F34:O34"/>
    <mergeCell ref="P34:T34"/>
    <mergeCell ref="P35:T35"/>
    <mergeCell ref="F35:O35"/>
    <mergeCell ref="F50:AD50"/>
    <mergeCell ref="F51:AD51"/>
    <mergeCell ref="F52:AD52"/>
    <mergeCell ref="F53:AD53"/>
    <mergeCell ref="U41:AA41"/>
    <mergeCell ref="AB49:AD49"/>
    <mergeCell ref="AB46:AD46"/>
    <mergeCell ref="AB47:AD47"/>
    <mergeCell ref="AB48:AD48"/>
    <mergeCell ref="V18:X18"/>
    <mergeCell ref="Y18:AA18"/>
    <mergeCell ref="V19:X19"/>
    <mergeCell ref="Y19:AA19"/>
    <mergeCell ref="AB19:AD19"/>
    <mergeCell ref="AB18:AD18"/>
    <mergeCell ref="AB23:AD23"/>
    <mergeCell ref="AB24:AD24"/>
    <mergeCell ref="V20:X20"/>
    <mergeCell ref="Y20:AA20"/>
    <mergeCell ref="F54:AD54"/>
    <mergeCell ref="F57:AD57"/>
    <mergeCell ref="F16:T16"/>
    <mergeCell ref="F17:T17"/>
    <mergeCell ref="S14:U14"/>
    <mergeCell ref="V14:X14"/>
    <mergeCell ref="F14:R14"/>
    <mergeCell ref="F36:T36"/>
    <mergeCell ref="F37:T37"/>
    <mergeCell ref="F38:T38"/>
    <mergeCell ref="F39:T39"/>
    <mergeCell ref="U38:AA38"/>
    <mergeCell ref="U39:AA39"/>
    <mergeCell ref="U34:AA34"/>
    <mergeCell ref="F42:T42"/>
    <mergeCell ref="F43:T43"/>
    <mergeCell ref="F44:T44"/>
    <mergeCell ref="U42:AA42"/>
    <mergeCell ref="U40:AA40"/>
    <mergeCell ref="U46:AA46"/>
    <mergeCell ref="U48:AA48"/>
    <mergeCell ref="U49:AA49"/>
    <mergeCell ref="F46:T46"/>
    <mergeCell ref="U47:AA47"/>
    <mergeCell ref="S6:V6"/>
    <mergeCell ref="S7:V7"/>
    <mergeCell ref="S8:V8"/>
    <mergeCell ref="S9:V9"/>
    <mergeCell ref="S10:V10"/>
    <mergeCell ref="W6:Z6"/>
    <mergeCell ref="W7:Z7"/>
    <mergeCell ref="W8:Z8"/>
    <mergeCell ref="W9:Z9"/>
    <mergeCell ref="W10:Z10"/>
    <mergeCell ref="V11:X11"/>
    <mergeCell ref="Y11:AA11"/>
    <mergeCell ref="AE46:AL46"/>
    <mergeCell ref="AE47:AL47"/>
    <mergeCell ref="AE48:AL48"/>
    <mergeCell ref="AE49:AL49"/>
    <mergeCell ref="AE55:AL55"/>
    <mergeCell ref="F60:AD60"/>
    <mergeCell ref="F61:AD61"/>
    <mergeCell ref="AE28:AL28"/>
    <mergeCell ref="AE29:AL29"/>
    <mergeCell ref="AE30:AL30"/>
    <mergeCell ref="AE31:AL31"/>
    <mergeCell ref="AE25:AL25"/>
    <mergeCell ref="AE32:AL32"/>
    <mergeCell ref="AE33:AL33"/>
    <mergeCell ref="AE34:AL34"/>
    <mergeCell ref="AE35:AL35"/>
    <mergeCell ref="S11:U11"/>
    <mergeCell ref="F30:T30"/>
    <mergeCell ref="F31:T31"/>
    <mergeCell ref="F11:R11"/>
    <mergeCell ref="F40:T40"/>
    <mergeCell ref="F41:T41"/>
    <mergeCell ref="F62:AD62"/>
    <mergeCell ref="AE56:AL56"/>
    <mergeCell ref="AE57:AL57"/>
    <mergeCell ref="AE58:AL58"/>
    <mergeCell ref="AE60:AL60"/>
    <mergeCell ref="AE61:AL61"/>
    <mergeCell ref="AE62:AL62"/>
    <mergeCell ref="F55:AD55"/>
    <mergeCell ref="F56:AD56"/>
    <mergeCell ref="F58:AD58"/>
    <mergeCell ref="F59:AD59"/>
    <mergeCell ref="B49:E49"/>
    <mergeCell ref="B55:E55"/>
    <mergeCell ref="B56:E56"/>
    <mergeCell ref="B58:E58"/>
    <mergeCell ref="B60:E60"/>
    <mergeCell ref="B61:E61"/>
    <mergeCell ref="B62:E62"/>
    <mergeCell ref="AE10:AL10"/>
    <mergeCell ref="AE11:AL11"/>
    <mergeCell ref="AE12:AL12"/>
    <mergeCell ref="AE13:AL13"/>
    <mergeCell ref="AE14:AL14"/>
    <mergeCell ref="AE15:AL15"/>
    <mergeCell ref="AE16:AL16"/>
    <mergeCell ref="AE17:AL17"/>
    <mergeCell ref="AE18:AL18"/>
    <mergeCell ref="AE19:AL19"/>
    <mergeCell ref="AE20:AL20"/>
    <mergeCell ref="AE21:AL21"/>
    <mergeCell ref="AE22:AL22"/>
    <mergeCell ref="AE23:AL23"/>
    <mergeCell ref="AE24:AL24"/>
    <mergeCell ref="AE26:AL26"/>
    <mergeCell ref="AE27:AL27"/>
    <mergeCell ref="B41:E41"/>
    <mergeCell ref="B42:E42"/>
    <mergeCell ref="B43:E43"/>
    <mergeCell ref="B44:E44"/>
    <mergeCell ref="B45:E45"/>
    <mergeCell ref="B46:E46"/>
    <mergeCell ref="B47:E47"/>
    <mergeCell ref="B48:E48"/>
    <mergeCell ref="B32:E32"/>
    <mergeCell ref="B33:E33"/>
    <mergeCell ref="B34:E34"/>
    <mergeCell ref="B35:E35"/>
    <mergeCell ref="B36:E36"/>
    <mergeCell ref="B37:E37"/>
    <mergeCell ref="B38:E38"/>
    <mergeCell ref="B39:E39"/>
    <mergeCell ref="B40:E40"/>
    <mergeCell ref="B23:E23"/>
    <mergeCell ref="B24:E24"/>
    <mergeCell ref="B26:E26"/>
    <mergeCell ref="B27:E27"/>
    <mergeCell ref="B25:E25"/>
    <mergeCell ref="B28:E28"/>
    <mergeCell ref="B29:E29"/>
    <mergeCell ref="B30:E30"/>
    <mergeCell ref="B31:E31"/>
    <mergeCell ref="B1:AL1"/>
    <mergeCell ref="B2:J2"/>
    <mergeCell ref="K2:AL2"/>
    <mergeCell ref="B3:J3"/>
    <mergeCell ref="K3:AL3"/>
    <mergeCell ref="B4:E4"/>
    <mergeCell ref="S13:U13"/>
    <mergeCell ref="S12:U12"/>
    <mergeCell ref="V12:X12"/>
    <mergeCell ref="F12:R12"/>
    <mergeCell ref="F13:R13"/>
    <mergeCell ref="Y13:AA13"/>
    <mergeCell ref="AA6:AD6"/>
    <mergeCell ref="AA7:AD7"/>
    <mergeCell ref="AA8:AD8"/>
    <mergeCell ref="AA9:AD9"/>
    <mergeCell ref="AA10:AD10"/>
    <mergeCell ref="AB11:AD11"/>
    <mergeCell ref="AB13:AD13"/>
    <mergeCell ref="F6:R6"/>
    <mergeCell ref="F7:R7"/>
    <mergeCell ref="F8:R8"/>
    <mergeCell ref="F9:R9"/>
    <mergeCell ref="F10:R10"/>
    <mergeCell ref="B10:E10"/>
    <mergeCell ref="B11:E11"/>
    <mergeCell ref="B12:E12"/>
    <mergeCell ref="B13:E13"/>
    <mergeCell ref="B14:E14"/>
    <mergeCell ref="B15:E15"/>
    <mergeCell ref="B16:E16"/>
    <mergeCell ref="B17:E17"/>
    <mergeCell ref="B18:E18"/>
    <mergeCell ref="B19:E19"/>
    <mergeCell ref="B20:E20"/>
    <mergeCell ref="B21:E21"/>
    <mergeCell ref="B22:E22"/>
    <mergeCell ref="F32:T32"/>
    <mergeCell ref="F33:T33"/>
    <mergeCell ref="U33:AA33"/>
    <mergeCell ref="V24:X24"/>
    <mergeCell ref="Y24:AA24"/>
    <mergeCell ref="U26:AD26"/>
    <mergeCell ref="U27:AD27"/>
    <mergeCell ref="F25:AD25"/>
    <mergeCell ref="F26:T26"/>
    <mergeCell ref="F27:T27"/>
    <mergeCell ref="F29:R29"/>
    <mergeCell ref="F28:R28"/>
    <mergeCell ref="S29:U29"/>
    <mergeCell ref="V29:X29"/>
    <mergeCell ref="Y29:AA29"/>
    <mergeCell ref="AB28:AD28"/>
    <mergeCell ref="AB33:AD33"/>
    <mergeCell ref="S28:U28"/>
    <mergeCell ref="AB20:AD20"/>
    <mergeCell ref="AB29:AD29"/>
    <mergeCell ref="V21:X21"/>
    <mergeCell ref="Y21:AA21"/>
    <mergeCell ref="AB21:AD21"/>
    <mergeCell ref="AB22:AD22"/>
    <mergeCell ref="V28:X28"/>
    <mergeCell ref="Y28:AA28"/>
    <mergeCell ref="V22:X22"/>
    <mergeCell ref="Y22:AA22"/>
    <mergeCell ref="V23:X23"/>
    <mergeCell ref="Y23:AA23"/>
    <mergeCell ref="Y12:AA12"/>
    <mergeCell ref="AB12:AD12"/>
    <mergeCell ref="Y14:AA14"/>
    <mergeCell ref="AB14:AD14"/>
    <mergeCell ref="AB16:AD16"/>
    <mergeCell ref="V13:X13"/>
    <mergeCell ref="U15:AD15"/>
    <mergeCell ref="U16:AA16"/>
    <mergeCell ref="U17:AA17"/>
    <mergeCell ref="AB17:AD17"/>
    <mergeCell ref="AB30:AD30"/>
    <mergeCell ref="AB31:AD31"/>
    <mergeCell ref="AB32:AD32"/>
    <mergeCell ref="AB38:AD38"/>
    <mergeCell ref="AB39:AD39"/>
    <mergeCell ref="U37:W37"/>
    <mergeCell ref="Y37:AA37"/>
    <mergeCell ref="AB37:AD37"/>
    <mergeCell ref="U30:AA30"/>
    <mergeCell ref="U31:AA31"/>
    <mergeCell ref="U32:AA32"/>
    <mergeCell ref="U35:AA35"/>
    <mergeCell ref="AG63:AK63"/>
    <mergeCell ref="AL63:AM63"/>
    <mergeCell ref="B63:J63"/>
    <mergeCell ref="K63:Y63"/>
    <mergeCell ref="Z63:AB63"/>
    <mergeCell ref="AC63:AF63"/>
    <mergeCell ref="F18:U18"/>
    <mergeCell ref="F19:U19"/>
    <mergeCell ref="F20:U20"/>
    <mergeCell ref="F21:N21"/>
    <mergeCell ref="F23:N23"/>
    <mergeCell ref="F22:N22"/>
    <mergeCell ref="F24:N24"/>
    <mergeCell ref="O21:U21"/>
    <mergeCell ref="O22:U22"/>
    <mergeCell ref="O23:U23"/>
    <mergeCell ref="O24:U24"/>
    <mergeCell ref="F49:T49"/>
    <mergeCell ref="F48:T48"/>
    <mergeCell ref="F47:T47"/>
    <mergeCell ref="AB40:AD40"/>
    <mergeCell ref="U36:W36"/>
    <mergeCell ref="Y36:AA36"/>
    <mergeCell ref="AB36:AD36"/>
    <mergeCell ref="AE6:AL6"/>
    <mergeCell ref="B7:E7"/>
    <mergeCell ref="AE7:AL7"/>
    <mergeCell ref="AA45:AD45"/>
    <mergeCell ref="AE45:AL45"/>
    <mergeCell ref="F45:T45"/>
    <mergeCell ref="U45:Z45"/>
    <mergeCell ref="AB41:AD41"/>
    <mergeCell ref="AB42:AD42"/>
    <mergeCell ref="AB43:AD43"/>
    <mergeCell ref="AE41:AL41"/>
    <mergeCell ref="AE42:AL42"/>
    <mergeCell ref="AE43:AL43"/>
    <mergeCell ref="AE44:AL44"/>
    <mergeCell ref="U44:Z44"/>
    <mergeCell ref="AA44:AD44"/>
    <mergeCell ref="AB34:AD34"/>
    <mergeCell ref="AB35:AD35"/>
    <mergeCell ref="AE36:AL36"/>
    <mergeCell ref="AE37:AL37"/>
    <mergeCell ref="AE38:AL38"/>
    <mergeCell ref="AE39:AL39"/>
    <mergeCell ref="AE40:AL40"/>
    <mergeCell ref="U43:AA43"/>
    <mergeCell ref="B50:E50"/>
    <mergeCell ref="B51:E51"/>
    <mergeCell ref="B52:E52"/>
    <mergeCell ref="B53:E53"/>
    <mergeCell ref="B54:E54"/>
    <mergeCell ref="B59:E59"/>
    <mergeCell ref="F4:T4"/>
    <mergeCell ref="U4:AD4"/>
    <mergeCell ref="AE4:AL4"/>
    <mergeCell ref="AE50:AL50"/>
    <mergeCell ref="AE51:AL51"/>
    <mergeCell ref="AE52:AL52"/>
    <mergeCell ref="AE53:AL53"/>
    <mergeCell ref="AE54:AL54"/>
    <mergeCell ref="AE59:AL59"/>
    <mergeCell ref="B8:E8"/>
    <mergeCell ref="AE8:AL8"/>
    <mergeCell ref="B9:E9"/>
    <mergeCell ref="AE9:AL9"/>
    <mergeCell ref="B57:E57"/>
    <mergeCell ref="B5:E5"/>
    <mergeCell ref="F5:AD5"/>
    <mergeCell ref="AE5:AL5"/>
    <mergeCell ref="B6:E6"/>
  </mergeCells>
  <dataValidations count="3">
    <dataValidation type="list" allowBlank="1" showInputMessage="1" showErrorMessage="1" sqref="W7:Z8 W10:Z10" xr:uid="{00000000-0002-0000-0400-000000000000}">
      <formula1>$AO$7:$AR$7</formula1>
    </dataValidation>
    <dataValidation type="list" allowBlank="1" showInputMessage="1" showErrorMessage="1" sqref="AA7:AD8 AA10:AD10" xr:uid="{00000000-0002-0000-0400-000001000000}">
      <formula1>$AO$8:$AR$8</formula1>
    </dataValidation>
    <dataValidation type="decimal" allowBlank="1" showInputMessage="1" showErrorMessage="1" sqref="U31:AA31" xr:uid="{00000000-0002-0000-0400-000002000000}">
      <formula1>0</formula1>
      <formula2>1340</formula2>
    </dataValidation>
  </dataValidations>
  <printOptions horizontalCentered="1" verticalCentered="1"/>
  <pageMargins left="0.98425196850393704" right="0.39370078740157483" top="0.51181102362204722" bottom="0.39370078740157483" header="0.31496062992125984" footer="0.51181102362204722"/>
  <pageSetup paperSize="9" scale="90" fitToHeight="0"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A1:BE63"/>
  <sheetViews>
    <sheetView showGridLines="0" zoomScaleNormal="100" zoomScaleSheetLayoutView="100" workbookViewId="0">
      <selection activeCell="B1" sqref="B1:AL1"/>
    </sheetView>
  </sheetViews>
  <sheetFormatPr defaultRowHeight="12.5" x14ac:dyDescent="0.25"/>
  <cols>
    <col min="1" max="1" width="2.6328125" style="61" customWidth="1"/>
    <col min="2" max="27" width="2.453125" style="61" customWidth="1"/>
    <col min="28" max="30" width="2.453125" style="64" customWidth="1"/>
    <col min="31" max="38" width="2.453125" style="61" customWidth="1"/>
    <col min="39" max="39" width="2.6328125" style="61" customWidth="1"/>
    <col min="40" max="40" width="9.08984375" customWidth="1"/>
    <col min="41" max="41" width="9.08984375" hidden="1" customWidth="1"/>
    <col min="42" max="45" width="24.36328125" style="40" hidden="1" customWidth="1"/>
    <col min="46" max="57" width="24.36328125" hidden="1" customWidth="1"/>
    <col min="58" max="59" width="0" hidden="1" customWidth="1"/>
  </cols>
  <sheetData>
    <row r="1" spans="1:57" ht="27.65" customHeight="1" thickBot="1" x14ac:dyDescent="0.3">
      <c r="A1" s="42" t="s">
        <v>0</v>
      </c>
      <c r="B1" s="515" t="s">
        <v>962</v>
      </c>
      <c r="C1" s="515"/>
      <c r="D1" s="515"/>
      <c r="E1" s="515"/>
      <c r="F1" s="515"/>
      <c r="G1" s="515"/>
      <c r="H1" s="515"/>
      <c r="I1" s="515"/>
      <c r="J1" s="515"/>
      <c r="K1" s="515"/>
      <c r="L1" s="515"/>
      <c r="M1" s="515"/>
      <c r="N1" s="515"/>
      <c r="O1" s="515"/>
      <c r="P1" s="515"/>
      <c r="Q1" s="515"/>
      <c r="R1" s="515"/>
      <c r="S1" s="515"/>
      <c r="T1" s="515"/>
      <c r="U1" s="515"/>
      <c r="V1" s="515"/>
      <c r="W1" s="515"/>
      <c r="X1" s="515"/>
      <c r="Y1" s="515"/>
      <c r="Z1" s="515"/>
      <c r="AA1" s="515"/>
      <c r="AB1" s="515"/>
      <c r="AC1" s="515"/>
      <c r="AD1" s="515"/>
      <c r="AE1" s="515"/>
      <c r="AF1" s="515"/>
      <c r="AG1" s="515"/>
      <c r="AH1" s="515"/>
      <c r="AI1" s="515"/>
      <c r="AJ1" s="515"/>
      <c r="AK1" s="515"/>
      <c r="AL1" s="515"/>
      <c r="AM1" s="43" t="s">
        <v>9</v>
      </c>
    </row>
    <row r="2" spans="1:57" ht="13.65" customHeight="1" x14ac:dyDescent="0.25">
      <c r="A2" s="45">
        <f>ROW()</f>
        <v>2</v>
      </c>
      <c r="B2" s="523" t="s">
        <v>65</v>
      </c>
      <c r="C2" s="523"/>
      <c r="D2" s="523"/>
      <c r="E2" s="523"/>
      <c r="F2" s="523"/>
      <c r="G2" s="523"/>
      <c r="H2" s="523"/>
      <c r="I2" s="523"/>
      <c r="J2" s="523"/>
      <c r="K2" s="516" t="str">
        <f>tag_number</f>
        <v>Insert Tag Number</v>
      </c>
      <c r="L2" s="516"/>
      <c r="M2" s="516"/>
      <c r="N2" s="516"/>
      <c r="O2" s="516"/>
      <c r="P2" s="516"/>
      <c r="Q2" s="516"/>
      <c r="R2" s="516"/>
      <c r="S2" s="516"/>
      <c r="T2" s="516"/>
      <c r="U2" s="516"/>
      <c r="V2" s="516"/>
      <c r="W2" s="516"/>
      <c r="X2" s="516"/>
      <c r="Y2" s="516"/>
      <c r="Z2" s="516"/>
      <c r="AA2" s="516"/>
      <c r="AB2" s="516"/>
      <c r="AC2" s="516"/>
      <c r="AD2" s="516"/>
      <c r="AE2" s="516"/>
      <c r="AF2" s="516"/>
      <c r="AG2" s="516"/>
      <c r="AH2" s="516"/>
      <c r="AI2" s="516"/>
      <c r="AJ2" s="516"/>
      <c r="AK2" s="516"/>
      <c r="AL2" s="517"/>
      <c r="AM2" s="375"/>
    </row>
    <row r="3" spans="1:57" ht="13.65" customHeight="1" x14ac:dyDescent="0.25">
      <c r="A3" s="46">
        <f>ROW()</f>
        <v>3</v>
      </c>
      <c r="B3" s="524" t="s">
        <v>66</v>
      </c>
      <c r="C3" s="524"/>
      <c r="D3" s="524"/>
      <c r="E3" s="524"/>
      <c r="F3" s="524"/>
      <c r="G3" s="524"/>
      <c r="H3" s="524"/>
      <c r="I3" s="524"/>
      <c r="J3" s="524"/>
      <c r="K3" s="518" t="str">
        <f>Service</f>
        <v>Insert Service Description</v>
      </c>
      <c r="L3" s="518"/>
      <c r="M3" s="518"/>
      <c r="N3" s="518"/>
      <c r="O3" s="518"/>
      <c r="P3" s="518"/>
      <c r="Q3" s="518"/>
      <c r="R3" s="518"/>
      <c r="S3" s="518"/>
      <c r="T3" s="518"/>
      <c r="U3" s="518"/>
      <c r="V3" s="518"/>
      <c r="W3" s="518"/>
      <c r="X3" s="518"/>
      <c r="Y3" s="518"/>
      <c r="Z3" s="518"/>
      <c r="AA3" s="518"/>
      <c r="AB3" s="518"/>
      <c r="AC3" s="518"/>
      <c r="AD3" s="518"/>
      <c r="AE3" s="518"/>
      <c r="AF3" s="518"/>
      <c r="AG3" s="518"/>
      <c r="AH3" s="518"/>
      <c r="AI3" s="518"/>
      <c r="AJ3" s="518"/>
      <c r="AK3" s="518"/>
      <c r="AL3" s="519"/>
      <c r="AM3" s="376"/>
      <c r="AO3" s="112" t="s">
        <v>832</v>
      </c>
    </row>
    <row r="4" spans="1:57" ht="13.65" customHeight="1" x14ac:dyDescent="0.25">
      <c r="A4" s="46">
        <f>ROW()</f>
        <v>4</v>
      </c>
      <c r="B4" s="520" t="s">
        <v>67</v>
      </c>
      <c r="C4" s="521"/>
      <c r="D4" s="521"/>
      <c r="E4" s="521"/>
      <c r="F4" s="48" t="s">
        <v>428</v>
      </c>
      <c r="G4" s="49"/>
      <c r="H4" s="49"/>
      <c r="I4" s="49"/>
      <c r="J4" s="49"/>
      <c r="K4" s="49"/>
      <c r="L4" s="49"/>
      <c r="M4" s="49"/>
      <c r="N4" s="49"/>
      <c r="O4" s="49"/>
      <c r="P4" s="49"/>
      <c r="Q4" s="49"/>
      <c r="R4" s="49"/>
      <c r="S4" s="49"/>
      <c r="T4" s="49"/>
      <c r="U4" s="48" t="s">
        <v>379</v>
      </c>
      <c r="V4" s="49"/>
      <c r="W4" s="49"/>
      <c r="X4" s="49"/>
      <c r="Y4" s="49"/>
      <c r="Z4" s="49"/>
      <c r="AA4" s="49"/>
      <c r="AB4" s="50"/>
      <c r="AC4" s="50"/>
      <c r="AD4" s="51"/>
      <c r="AE4" s="48" t="s">
        <v>68</v>
      </c>
      <c r="AF4" s="49"/>
      <c r="AG4" s="49"/>
      <c r="AH4" s="49"/>
      <c r="AI4" s="49"/>
      <c r="AJ4" s="49"/>
      <c r="AK4" s="49"/>
      <c r="AL4" s="52"/>
      <c r="AM4" s="376"/>
      <c r="AO4" s="248"/>
    </row>
    <row r="5" spans="1:57" ht="13.65" customHeight="1" x14ac:dyDescent="0.25">
      <c r="A5" s="46">
        <f>ROW()</f>
        <v>5</v>
      </c>
      <c r="B5" s="88"/>
      <c r="C5" s="65"/>
      <c r="D5" s="65"/>
      <c r="E5" s="65"/>
      <c r="F5" s="522" t="s">
        <v>686</v>
      </c>
      <c r="G5" s="522"/>
      <c r="H5" s="522"/>
      <c r="I5" s="522"/>
      <c r="J5" s="522"/>
      <c r="K5" s="522"/>
      <c r="L5" s="522"/>
      <c r="M5" s="522"/>
      <c r="N5" s="522"/>
      <c r="O5" s="522"/>
      <c r="P5" s="522"/>
      <c r="Q5" s="522"/>
      <c r="R5" s="522"/>
      <c r="S5" s="522"/>
      <c r="T5" s="522"/>
      <c r="U5" s="522"/>
      <c r="V5" s="522"/>
      <c r="W5" s="522"/>
      <c r="X5" s="522"/>
      <c r="Y5" s="522"/>
      <c r="Z5" s="522"/>
      <c r="AA5" s="522"/>
      <c r="AB5" s="522"/>
      <c r="AC5" s="522"/>
      <c r="AD5" s="522"/>
      <c r="AE5" s="65"/>
      <c r="AF5" s="65"/>
      <c r="AG5" s="65"/>
      <c r="AH5" s="65"/>
      <c r="AI5" s="65"/>
      <c r="AJ5" s="65"/>
      <c r="AK5" s="65"/>
      <c r="AL5" s="66"/>
      <c r="AM5" s="376"/>
      <c r="AP5" s="304"/>
      <c r="AQ5" s="304"/>
      <c r="AR5" s="304"/>
      <c r="AS5" s="304"/>
      <c r="AT5" s="304"/>
      <c r="AU5" s="304"/>
      <c r="AV5" s="304"/>
      <c r="AW5" s="304"/>
      <c r="AX5" s="304"/>
      <c r="AY5" s="304"/>
      <c r="AZ5" s="304"/>
      <c r="BA5" s="108"/>
      <c r="BB5" s="108"/>
      <c r="BC5" s="108"/>
      <c r="BD5" s="108"/>
      <c r="BE5" s="108"/>
    </row>
    <row r="6" spans="1:57" ht="13.65" customHeight="1" x14ac:dyDescent="0.25">
      <c r="A6" s="46">
        <f>ROW()</f>
        <v>6</v>
      </c>
      <c r="B6" s="446"/>
      <c r="C6" s="447"/>
      <c r="D6" s="447"/>
      <c r="E6" s="448"/>
      <c r="F6" s="446" t="s">
        <v>677</v>
      </c>
      <c r="G6" s="447"/>
      <c r="H6" s="447"/>
      <c r="I6" s="447"/>
      <c r="J6" s="447"/>
      <c r="K6" s="447"/>
      <c r="L6" s="447"/>
      <c r="M6" s="447"/>
      <c r="N6" s="447"/>
      <c r="O6" s="447"/>
      <c r="P6" s="447"/>
      <c r="Q6" s="447"/>
      <c r="R6" s="447"/>
      <c r="S6" s="447"/>
      <c r="T6" s="447"/>
      <c r="U6" s="546" t="s">
        <v>69</v>
      </c>
      <c r="V6" s="546"/>
      <c r="W6" s="546"/>
      <c r="X6" s="546"/>
      <c r="Y6" s="546"/>
      <c r="Z6" s="546"/>
      <c r="AA6" s="546"/>
      <c r="AB6" s="546"/>
      <c r="AC6" s="546"/>
      <c r="AD6" s="551"/>
      <c r="AE6" s="443"/>
      <c r="AF6" s="444"/>
      <c r="AG6" s="444"/>
      <c r="AH6" s="444"/>
      <c r="AI6" s="444"/>
      <c r="AJ6" s="444"/>
      <c r="AK6" s="444"/>
      <c r="AL6" s="445"/>
      <c r="AM6" s="376"/>
      <c r="AO6" s="110" t="s">
        <v>69</v>
      </c>
      <c r="AP6" s="113" t="s">
        <v>149</v>
      </c>
      <c r="AQ6" s="113" t="s">
        <v>150</v>
      </c>
      <c r="AR6" s="113" t="s">
        <v>151</v>
      </c>
      <c r="AS6" s="113" t="s">
        <v>152</v>
      </c>
      <c r="AT6" s="113" t="s">
        <v>153</v>
      </c>
      <c r="AU6" s="113" t="s">
        <v>154</v>
      </c>
      <c r="AV6" s="113" t="s">
        <v>155</v>
      </c>
      <c r="AW6" s="113" t="s">
        <v>156</v>
      </c>
      <c r="AX6" s="113" t="s">
        <v>157</v>
      </c>
      <c r="AY6" s="113" t="s">
        <v>158</v>
      </c>
      <c r="AZ6" s="113" t="s">
        <v>159</v>
      </c>
      <c r="BA6" s="113" t="s">
        <v>160</v>
      </c>
      <c r="BB6" s="113" t="s">
        <v>161</v>
      </c>
      <c r="BC6" s="113" t="s">
        <v>162</v>
      </c>
      <c r="BD6" s="113" t="s">
        <v>163</v>
      </c>
      <c r="BE6" s="113" t="s">
        <v>164</v>
      </c>
    </row>
    <row r="7" spans="1:57" ht="13.65" customHeight="1" x14ac:dyDescent="0.25">
      <c r="A7" s="46">
        <f>ROW()</f>
        <v>7</v>
      </c>
      <c r="B7" s="446" t="s">
        <v>992</v>
      </c>
      <c r="C7" s="447"/>
      <c r="D7" s="447"/>
      <c r="E7" s="448"/>
      <c r="F7" s="446" t="s">
        <v>996</v>
      </c>
      <c r="G7" s="447"/>
      <c r="H7" s="447"/>
      <c r="I7" s="447"/>
      <c r="J7" s="447"/>
      <c r="K7" s="447"/>
      <c r="L7" s="447"/>
      <c r="M7" s="447"/>
      <c r="N7" s="447"/>
      <c r="O7" s="447"/>
      <c r="P7" s="447"/>
      <c r="Q7" s="447"/>
      <c r="R7" s="447"/>
      <c r="S7" s="447"/>
      <c r="T7" s="447"/>
      <c r="U7" s="447"/>
      <c r="V7" s="447"/>
      <c r="W7" s="447"/>
      <c r="X7" s="447"/>
      <c r="Y7" s="447"/>
      <c r="Z7" s="447"/>
      <c r="AA7" s="447"/>
      <c r="AB7" s="447"/>
      <c r="AC7" s="447"/>
      <c r="AD7" s="448"/>
      <c r="AE7" s="443"/>
      <c r="AF7" s="444"/>
      <c r="AG7" s="444"/>
      <c r="AH7" s="444"/>
      <c r="AI7" s="444"/>
      <c r="AJ7" s="444"/>
      <c r="AK7" s="444"/>
      <c r="AL7" s="445"/>
      <c r="AM7" s="376"/>
      <c r="AO7" s="108"/>
      <c r="AP7" s="108"/>
      <c r="AQ7" s="108"/>
      <c r="AR7" s="108"/>
      <c r="AS7" s="108"/>
      <c r="AT7" s="108"/>
      <c r="AU7" s="111"/>
      <c r="AV7" s="111"/>
      <c r="AW7" s="111"/>
      <c r="AX7" s="108"/>
      <c r="AY7" s="111"/>
      <c r="AZ7" s="111"/>
      <c r="BA7" s="111"/>
      <c r="BB7" s="111"/>
      <c r="BC7" s="111"/>
      <c r="BD7" s="111"/>
      <c r="BE7" s="111"/>
    </row>
    <row r="8" spans="1:57" ht="13.65" customHeight="1" x14ac:dyDescent="0.25">
      <c r="A8" s="46">
        <f>ROW()</f>
        <v>8</v>
      </c>
      <c r="B8" s="446" t="s">
        <v>993</v>
      </c>
      <c r="C8" s="447"/>
      <c r="D8" s="447"/>
      <c r="E8" s="448"/>
      <c r="F8" s="446" t="s">
        <v>997</v>
      </c>
      <c r="G8" s="447"/>
      <c r="H8" s="447"/>
      <c r="I8" s="447"/>
      <c r="J8" s="447"/>
      <c r="K8" s="447"/>
      <c r="L8" s="447"/>
      <c r="M8" s="447"/>
      <c r="N8" s="447"/>
      <c r="O8" s="447"/>
      <c r="P8" s="447"/>
      <c r="Q8" s="447"/>
      <c r="R8" s="447"/>
      <c r="S8" s="447"/>
      <c r="T8" s="447"/>
      <c r="U8" s="441" t="s">
        <v>69</v>
      </c>
      <c r="V8" s="441"/>
      <c r="W8" s="441"/>
      <c r="X8" s="441"/>
      <c r="Y8" s="441"/>
      <c r="Z8" s="441"/>
      <c r="AA8" s="441"/>
      <c r="AB8" s="441"/>
      <c r="AC8" s="441"/>
      <c r="AD8" s="442"/>
      <c r="AE8" s="443"/>
      <c r="AF8" s="444"/>
      <c r="AG8" s="444"/>
      <c r="AH8" s="444"/>
      <c r="AI8" s="444"/>
      <c r="AJ8" s="444"/>
      <c r="AK8" s="444"/>
      <c r="AL8" s="445"/>
      <c r="AM8" s="376"/>
      <c r="AO8" s="110" t="s">
        <v>69</v>
      </c>
      <c r="AP8" s="184" t="str">
        <f>IF(units=unit_usc,AS8,AR8)</f>
        <v>&gt; 200 °C</v>
      </c>
      <c r="AQ8" s="113" t="s">
        <v>73</v>
      </c>
      <c r="AR8" s="184" t="s">
        <v>842</v>
      </c>
      <c r="AS8" s="184" t="s">
        <v>844</v>
      </c>
      <c r="AT8" s="111"/>
      <c r="AU8" s="111"/>
      <c r="AV8" s="111"/>
      <c r="AW8" s="111"/>
      <c r="AX8" s="111"/>
      <c r="AY8" s="111"/>
      <c r="AZ8" s="111"/>
      <c r="BA8" s="111"/>
      <c r="BB8" s="111"/>
      <c r="BC8" s="111"/>
      <c r="BD8" s="111"/>
      <c r="BE8" s="111"/>
    </row>
    <row r="9" spans="1:57" ht="13.65" customHeight="1" x14ac:dyDescent="0.25">
      <c r="A9" s="46">
        <f>ROW()</f>
        <v>9</v>
      </c>
      <c r="B9" s="446" t="s">
        <v>994</v>
      </c>
      <c r="C9" s="447"/>
      <c r="D9" s="447"/>
      <c r="E9" s="448"/>
      <c r="F9" s="446" t="s">
        <v>998</v>
      </c>
      <c r="G9" s="447"/>
      <c r="H9" s="447"/>
      <c r="I9" s="447"/>
      <c r="J9" s="447"/>
      <c r="K9" s="447"/>
      <c r="L9" s="447"/>
      <c r="M9" s="447"/>
      <c r="N9" s="447"/>
      <c r="O9" s="447"/>
      <c r="P9" s="447"/>
      <c r="Q9" s="447"/>
      <c r="R9" s="447"/>
      <c r="S9" s="447"/>
      <c r="T9" s="447"/>
      <c r="U9" s="441" t="str">
        <f>IF(F9="","","Select")</f>
        <v>Select</v>
      </c>
      <c r="V9" s="441"/>
      <c r="W9" s="441"/>
      <c r="X9" s="441"/>
      <c r="Y9" s="441"/>
      <c r="Z9" s="441"/>
      <c r="AA9" s="441"/>
      <c r="AB9" s="441"/>
      <c r="AC9" s="441"/>
      <c r="AD9" s="442"/>
      <c r="AE9" s="443"/>
      <c r="AF9" s="444"/>
      <c r="AG9" s="444"/>
      <c r="AH9" s="444"/>
      <c r="AI9" s="444"/>
      <c r="AJ9" s="444"/>
      <c r="AK9" s="444"/>
      <c r="AL9" s="445"/>
      <c r="AM9" s="376"/>
      <c r="AO9" s="110" t="s">
        <v>69</v>
      </c>
      <c r="AP9" s="113" t="s">
        <v>165</v>
      </c>
      <c r="AQ9" s="113" t="s">
        <v>73</v>
      </c>
      <c r="AR9" s="108"/>
      <c r="AS9" s="108"/>
      <c r="AT9" s="111"/>
      <c r="AU9" s="111"/>
      <c r="AV9" s="111"/>
      <c r="AW9" s="111"/>
      <c r="AX9" s="111"/>
      <c r="AY9" s="111"/>
      <c r="AZ9" s="111"/>
      <c r="BA9" s="111"/>
      <c r="BB9" s="111"/>
      <c r="BC9" s="111"/>
      <c r="BD9" s="111"/>
      <c r="BE9" s="111"/>
    </row>
    <row r="10" spans="1:57" ht="13.65" customHeight="1" x14ac:dyDescent="0.25">
      <c r="A10" s="46">
        <f>ROW()</f>
        <v>10</v>
      </c>
      <c r="B10" s="446" t="s">
        <v>995</v>
      </c>
      <c r="C10" s="447"/>
      <c r="D10" s="447"/>
      <c r="E10" s="448"/>
      <c r="F10" s="446" t="s">
        <v>999</v>
      </c>
      <c r="G10" s="447"/>
      <c r="H10" s="447"/>
      <c r="I10" s="447"/>
      <c r="J10" s="447"/>
      <c r="K10" s="447"/>
      <c r="L10" s="447"/>
      <c r="M10" s="447"/>
      <c r="N10" s="447"/>
      <c r="O10" s="447"/>
      <c r="P10" s="447"/>
      <c r="Q10" s="447"/>
      <c r="R10" s="447"/>
      <c r="S10" s="447"/>
      <c r="T10" s="447"/>
      <c r="U10" s="441" t="str">
        <f>IF(F10="","","Select")</f>
        <v>Select</v>
      </c>
      <c r="V10" s="441"/>
      <c r="W10" s="441"/>
      <c r="X10" s="441"/>
      <c r="Y10" s="441"/>
      <c r="Z10" s="441"/>
      <c r="AA10" s="441"/>
      <c r="AB10" s="441"/>
      <c r="AC10" s="441"/>
      <c r="AD10" s="442"/>
      <c r="AE10" s="443"/>
      <c r="AF10" s="444"/>
      <c r="AG10" s="444"/>
      <c r="AH10" s="444"/>
      <c r="AI10" s="444"/>
      <c r="AJ10" s="444"/>
      <c r="AK10" s="444"/>
      <c r="AL10" s="445"/>
      <c r="AM10" s="376"/>
      <c r="AO10" s="110" t="s">
        <v>69</v>
      </c>
      <c r="AP10" s="185" t="str">
        <f>IF(units=unit_usc,AS10,AR10)</f>
        <v>&gt; 100 bar g</v>
      </c>
      <c r="AQ10" s="113" t="s">
        <v>73</v>
      </c>
      <c r="AR10" s="185" t="s">
        <v>843</v>
      </c>
      <c r="AS10" s="185" t="s">
        <v>845</v>
      </c>
      <c r="AT10" s="111"/>
      <c r="AU10" s="111"/>
      <c r="AV10" s="111"/>
      <c r="AW10" s="111"/>
      <c r="AX10" s="111"/>
      <c r="AY10" s="111"/>
      <c r="AZ10" s="111"/>
      <c r="BA10" s="111"/>
      <c r="BB10" s="111"/>
      <c r="BC10" s="111"/>
      <c r="BD10" s="111"/>
      <c r="BE10" s="111"/>
    </row>
    <row r="11" spans="1:57" ht="13.65" customHeight="1" x14ac:dyDescent="0.25">
      <c r="A11" s="46">
        <f>ROW()</f>
        <v>11</v>
      </c>
      <c r="B11" s="446"/>
      <c r="C11" s="447"/>
      <c r="D11" s="447"/>
      <c r="E11" s="448"/>
      <c r="F11" s="539" t="s">
        <v>166</v>
      </c>
      <c r="G11" s="540"/>
      <c r="H11" s="540"/>
      <c r="I11" s="540"/>
      <c r="J11" s="540"/>
      <c r="K11" s="540"/>
      <c r="L11" s="540"/>
      <c r="M11" s="540"/>
      <c r="N11" s="540"/>
      <c r="O11" s="540"/>
      <c r="P11" s="540"/>
      <c r="Q11" s="540"/>
      <c r="R11" s="540"/>
      <c r="S11" s="540"/>
      <c r="T11" s="540"/>
      <c r="U11" s="540"/>
      <c r="V11" s="540"/>
      <c r="W11" s="540"/>
      <c r="X11" s="540"/>
      <c r="Y11" s="540"/>
      <c r="Z11" s="540"/>
      <c r="AA11" s="540"/>
      <c r="AB11" s="540"/>
      <c r="AC11" s="540"/>
      <c r="AD11" s="541"/>
      <c r="AE11" s="443"/>
      <c r="AF11" s="444"/>
      <c r="AG11" s="444"/>
      <c r="AH11" s="444"/>
      <c r="AI11" s="444"/>
      <c r="AJ11" s="444"/>
      <c r="AK11" s="444"/>
      <c r="AL11" s="445"/>
      <c r="AM11" s="376"/>
      <c r="AO11" s="108"/>
      <c r="AP11" s="106"/>
      <c r="AQ11" s="106"/>
      <c r="AR11" s="106"/>
      <c r="AS11" s="108"/>
      <c r="AT11" s="111"/>
      <c r="AU11" s="111"/>
      <c r="AV11" s="111"/>
      <c r="AW11" s="111"/>
      <c r="AX11" s="111"/>
      <c r="AY11" s="111"/>
      <c r="AZ11" s="111"/>
      <c r="BA11" s="111"/>
      <c r="BB11" s="111"/>
      <c r="BC11" s="111"/>
      <c r="BD11" s="111"/>
      <c r="BE11" s="111"/>
    </row>
    <row r="12" spans="1:57" ht="13.65" customHeight="1" x14ac:dyDescent="0.25">
      <c r="A12" s="46">
        <f>ROW()</f>
        <v>12</v>
      </c>
      <c r="B12" s="446"/>
      <c r="C12" s="447"/>
      <c r="D12" s="447"/>
      <c r="E12" s="448"/>
      <c r="F12" s="446" t="s">
        <v>675</v>
      </c>
      <c r="G12" s="447"/>
      <c r="H12" s="447"/>
      <c r="I12" s="447"/>
      <c r="J12" s="447"/>
      <c r="K12" s="447"/>
      <c r="L12" s="447"/>
      <c r="M12" s="447"/>
      <c r="N12" s="447"/>
      <c r="O12" s="546" t="s">
        <v>69</v>
      </c>
      <c r="P12" s="546"/>
      <c r="Q12" s="546"/>
      <c r="R12" s="546"/>
      <c r="S12" s="546"/>
      <c r="T12" s="546"/>
      <c r="U12" s="546"/>
      <c r="V12" s="546"/>
      <c r="W12" s="546"/>
      <c r="X12" s="546"/>
      <c r="Y12" s="546"/>
      <c r="Z12" s="546"/>
      <c r="AA12" s="546"/>
      <c r="AB12" s="546"/>
      <c r="AC12" s="546"/>
      <c r="AD12" s="551"/>
      <c r="AE12" s="443"/>
      <c r="AF12" s="444"/>
      <c r="AG12" s="444"/>
      <c r="AH12" s="444"/>
      <c r="AI12" s="444"/>
      <c r="AJ12" s="444"/>
      <c r="AK12" s="444"/>
      <c r="AL12" s="445"/>
      <c r="AM12" s="376"/>
      <c r="AO12" s="110" t="s">
        <v>69</v>
      </c>
      <c r="AP12" s="165" t="str">
        <f>AR12</f>
        <v>API pump type not selected</v>
      </c>
      <c r="AQ12" s="165" t="str">
        <f>AS12</f>
        <v/>
      </c>
      <c r="AR12" s="185" t="str">
        <f>IF(OR(U6="OH1",U6="BB1"),AT12,IF(OR(U6="OH2",U6="BB2",U6="BB3"),AU12,IF(OR(U6="OH3",U6="OH5",U6="OH5 BS 4082-1",U6="OH6"),AW12,IF(OR(U6="VS1",U6="VS2",U6="VS3",U6="VS4",U6="VS5"),AX12,IF(OR(U6="VS6",U6="VS7"),AZ12,"API pump type not selected")))))</f>
        <v>API pump type not selected</v>
      </c>
      <c r="AS12" s="185" t="str">
        <f>IF(OR(U6="BB3"),AV12,IF(OR(U6="VS1",U6="VS4",U6="VS5"),AY12,IF(OR(U6="VS6",U6="VS7"),BA12,"")))</f>
        <v/>
      </c>
      <c r="AT12" s="211" t="s">
        <v>167</v>
      </c>
      <c r="AU12" s="211" t="s">
        <v>670</v>
      </c>
      <c r="AV12" s="211" t="s">
        <v>671</v>
      </c>
      <c r="AW12" s="113" t="s">
        <v>672</v>
      </c>
      <c r="AX12" s="113" t="s">
        <v>532</v>
      </c>
      <c r="AY12" s="113" t="s">
        <v>531</v>
      </c>
      <c r="AZ12" s="211" t="s">
        <v>673</v>
      </c>
      <c r="BA12" s="200" t="s">
        <v>674</v>
      </c>
      <c r="BB12" s="106"/>
      <c r="BC12" s="108"/>
      <c r="BD12" s="108"/>
      <c r="BE12" s="108"/>
    </row>
    <row r="13" spans="1:57" ht="13.65" customHeight="1" x14ac:dyDescent="0.25">
      <c r="A13" s="46">
        <f>ROW()</f>
        <v>13</v>
      </c>
      <c r="B13" s="446"/>
      <c r="C13" s="447"/>
      <c r="D13" s="447"/>
      <c r="E13" s="448"/>
      <c r="F13" s="446" t="s">
        <v>676</v>
      </c>
      <c r="G13" s="447"/>
      <c r="H13" s="447"/>
      <c r="I13" s="447"/>
      <c r="J13" s="447"/>
      <c r="K13" s="447"/>
      <c r="L13" s="447"/>
      <c r="M13" s="447"/>
      <c r="N13" s="447"/>
      <c r="O13" s="447"/>
      <c r="P13" s="447"/>
      <c r="Q13" s="447"/>
      <c r="R13" s="447"/>
      <c r="S13" s="447"/>
      <c r="T13" s="447"/>
      <c r="U13" s="546" t="s">
        <v>69</v>
      </c>
      <c r="V13" s="546"/>
      <c r="W13" s="546"/>
      <c r="X13" s="546"/>
      <c r="Y13" s="546"/>
      <c r="Z13" s="546"/>
      <c r="AA13" s="546"/>
      <c r="AB13" s="546"/>
      <c r="AC13" s="546"/>
      <c r="AD13" s="551"/>
      <c r="AE13" s="443"/>
      <c r="AF13" s="444"/>
      <c r="AG13" s="444"/>
      <c r="AH13" s="444"/>
      <c r="AI13" s="444"/>
      <c r="AJ13" s="444"/>
      <c r="AK13" s="444"/>
      <c r="AL13" s="445"/>
      <c r="AM13" s="376"/>
      <c r="AO13" s="110" t="s">
        <v>69</v>
      </c>
      <c r="AP13" s="185" t="str">
        <f>AS13</f>
        <v>Single volute</v>
      </c>
      <c r="AQ13" s="185" t="str">
        <f>IF(AS13="Multiple volute","Diffuser","Multiple volute")</f>
        <v>Multiple volute</v>
      </c>
      <c r="AR13" s="185" t="str">
        <f>IF(AS13="Multiple volute","","Diffuser")</f>
        <v>Diffuser</v>
      </c>
      <c r="AS13" s="184" t="str">
        <f>IF(OR(AND(rated_power&gt;=112,rated_power_unit="kW",OR(pump_type="OH1",pump_type="OH2",pump_type="OH3",pump_type="OH5",pump_type="OH5 BS 4082-1",pump_type="OH6")),AND(rated_power&gt;=150,rated_power_unit="HP",OR(pump_type="OH1",pump_type="OH2",pump_type="OH3",pump_type="OH5",pump_type="OH5 BS 4082-1",pump_type="OH6"))),"Multiple volute","Single volute")</f>
        <v>Single volute</v>
      </c>
      <c r="AT13" s="111"/>
      <c r="AU13" s="111"/>
      <c r="AV13" s="111"/>
      <c r="AW13" s="111"/>
      <c r="AX13" s="111"/>
      <c r="AY13" s="111"/>
      <c r="AZ13" s="111"/>
      <c r="BA13" s="111"/>
      <c r="BB13" s="111"/>
      <c r="BC13" s="111"/>
      <c r="BD13" s="111"/>
      <c r="BE13" s="111"/>
    </row>
    <row r="14" spans="1:57" ht="13.65" customHeight="1" x14ac:dyDescent="0.25">
      <c r="A14" s="46">
        <f>ROW()</f>
        <v>14</v>
      </c>
      <c r="B14" s="526" t="s">
        <v>868</v>
      </c>
      <c r="C14" s="527"/>
      <c r="D14" s="527"/>
      <c r="E14" s="528"/>
      <c r="F14" s="446" t="s">
        <v>869</v>
      </c>
      <c r="G14" s="447"/>
      <c r="H14" s="447"/>
      <c r="I14" s="447"/>
      <c r="J14" s="447"/>
      <c r="K14" s="447"/>
      <c r="L14" s="447"/>
      <c r="M14" s="447"/>
      <c r="N14" s="447"/>
      <c r="O14" s="447"/>
      <c r="P14" s="447"/>
      <c r="Q14" s="447"/>
      <c r="R14" s="447"/>
      <c r="S14" s="447"/>
      <c r="T14" s="447"/>
      <c r="U14" s="546" t="s">
        <v>69</v>
      </c>
      <c r="V14" s="546"/>
      <c r="W14" s="546"/>
      <c r="X14" s="546"/>
      <c r="Y14" s="546"/>
      <c r="Z14" s="546"/>
      <c r="AA14" s="546"/>
      <c r="AB14" s="546"/>
      <c r="AC14" s="546"/>
      <c r="AD14" s="551"/>
      <c r="AE14" s="443"/>
      <c r="AF14" s="444"/>
      <c r="AG14" s="444"/>
      <c r="AH14" s="444"/>
      <c r="AI14" s="444"/>
      <c r="AJ14" s="444"/>
      <c r="AK14" s="444"/>
      <c r="AL14" s="445"/>
      <c r="AM14" s="376"/>
      <c r="AO14" s="110" t="s">
        <v>69</v>
      </c>
      <c r="AP14" s="298" t="s">
        <v>870</v>
      </c>
      <c r="AQ14" s="298" t="s">
        <v>871</v>
      </c>
      <c r="AR14" s="298" t="s">
        <v>277</v>
      </c>
      <c r="AS14" s="113" t="s">
        <v>73</v>
      </c>
      <c r="AT14" s="111"/>
      <c r="AU14" s="111"/>
      <c r="AV14" s="111"/>
      <c r="AW14" s="111"/>
      <c r="AX14" s="111"/>
      <c r="AY14" s="111"/>
      <c r="AZ14" s="111"/>
      <c r="BA14" s="111"/>
      <c r="BB14" s="111"/>
      <c r="BC14" s="111"/>
      <c r="BD14" s="111"/>
      <c r="BE14" s="111"/>
    </row>
    <row r="15" spans="1:57" ht="13.65" customHeight="1" x14ac:dyDescent="0.25">
      <c r="A15" s="46">
        <f>ROW()</f>
        <v>15</v>
      </c>
      <c r="B15" s="446" t="str">
        <f>IF(OR(pump_type="OH3"),"9.1.2.6","")</f>
        <v/>
      </c>
      <c r="C15" s="447"/>
      <c r="D15" s="447"/>
      <c r="E15" s="448"/>
      <c r="F15" s="446" t="s">
        <v>1093</v>
      </c>
      <c r="G15" s="447"/>
      <c r="H15" s="447"/>
      <c r="I15" s="447"/>
      <c r="J15" s="447"/>
      <c r="K15" s="447"/>
      <c r="L15" s="447"/>
      <c r="M15" s="447"/>
      <c r="N15" s="447"/>
      <c r="O15" s="447"/>
      <c r="P15" s="447"/>
      <c r="Q15" s="447"/>
      <c r="R15" s="447"/>
      <c r="S15" s="447"/>
      <c r="T15" s="447"/>
      <c r="U15" s="441" t="s">
        <v>69</v>
      </c>
      <c r="V15" s="441"/>
      <c r="W15" s="441"/>
      <c r="X15" s="441"/>
      <c r="Y15" s="441"/>
      <c r="Z15" s="441"/>
      <c r="AA15" s="441"/>
      <c r="AB15" s="441"/>
      <c r="AC15" s="441"/>
      <c r="AD15" s="442"/>
      <c r="AE15" s="443"/>
      <c r="AF15" s="444"/>
      <c r="AG15" s="444"/>
      <c r="AH15" s="444"/>
      <c r="AI15" s="444"/>
      <c r="AJ15" s="444"/>
      <c r="AK15" s="444"/>
      <c r="AL15" s="445"/>
      <c r="AM15" s="376"/>
      <c r="AO15" s="110" t="s">
        <v>69</v>
      </c>
      <c r="AP15" s="98" t="s">
        <v>60</v>
      </c>
      <c r="AQ15" s="98" t="s">
        <v>61</v>
      </c>
      <c r="AR15" s="106"/>
      <c r="AS15" s="108"/>
      <c r="AT15" s="111"/>
      <c r="AU15" s="111"/>
      <c r="AV15" s="111"/>
      <c r="AW15" s="111"/>
      <c r="AX15" s="111"/>
      <c r="AY15" s="111"/>
      <c r="AZ15" s="111"/>
      <c r="BA15" s="111"/>
      <c r="BB15" s="111"/>
      <c r="BC15" s="111"/>
      <c r="BD15" s="111"/>
      <c r="BE15" s="111"/>
    </row>
    <row r="16" spans="1:57" ht="13.65" customHeight="1" x14ac:dyDescent="0.25">
      <c r="A16" s="46">
        <f>ROW()</f>
        <v>16</v>
      </c>
      <c r="B16" s="446" t="s">
        <v>169</v>
      </c>
      <c r="C16" s="447"/>
      <c r="D16" s="447"/>
      <c r="E16" s="448"/>
      <c r="F16" s="539" t="s">
        <v>170</v>
      </c>
      <c r="G16" s="540"/>
      <c r="H16" s="540"/>
      <c r="I16" s="540"/>
      <c r="J16" s="540"/>
      <c r="K16" s="540"/>
      <c r="L16" s="540"/>
      <c r="M16" s="540"/>
      <c r="N16" s="540"/>
      <c r="O16" s="540"/>
      <c r="P16" s="540"/>
      <c r="Q16" s="540"/>
      <c r="R16" s="541"/>
      <c r="S16" s="576" t="s">
        <v>56</v>
      </c>
      <c r="T16" s="576"/>
      <c r="U16" s="576"/>
      <c r="V16" s="455" t="s">
        <v>171</v>
      </c>
      <c r="W16" s="456"/>
      <c r="X16" s="457"/>
      <c r="Y16" s="455" t="s">
        <v>172</v>
      </c>
      <c r="Z16" s="456"/>
      <c r="AA16" s="457"/>
      <c r="AB16" s="455" t="s">
        <v>173</v>
      </c>
      <c r="AC16" s="456"/>
      <c r="AD16" s="457"/>
      <c r="AE16" s="443"/>
      <c r="AF16" s="444"/>
      <c r="AG16" s="444"/>
      <c r="AH16" s="444"/>
      <c r="AI16" s="444"/>
      <c r="AJ16" s="444"/>
      <c r="AK16" s="444"/>
      <c r="AL16" s="445"/>
      <c r="AM16" s="376"/>
      <c r="AO16" s="116" t="s">
        <v>69</v>
      </c>
      <c r="AP16" s="125" t="s">
        <v>174</v>
      </c>
      <c r="AQ16" s="125" t="s">
        <v>175</v>
      </c>
      <c r="AR16" s="125" t="s">
        <v>176</v>
      </c>
      <c r="AS16" s="108"/>
      <c r="AT16" s="95"/>
      <c r="AU16" s="95"/>
      <c r="AV16" s="95"/>
      <c r="AW16" s="111"/>
      <c r="AX16" s="111"/>
      <c r="AY16" s="111"/>
      <c r="AZ16" s="111"/>
      <c r="BA16" s="111"/>
      <c r="BB16" s="111"/>
      <c r="BC16" s="111"/>
      <c r="BD16" s="111"/>
      <c r="BE16" s="111"/>
    </row>
    <row r="17" spans="1:57" ht="13.65" customHeight="1" x14ac:dyDescent="0.25">
      <c r="A17" s="46">
        <f>ROW()</f>
        <v>17</v>
      </c>
      <c r="B17" s="446"/>
      <c r="C17" s="447"/>
      <c r="D17" s="447"/>
      <c r="E17" s="448"/>
      <c r="F17" s="455"/>
      <c r="G17" s="456"/>
      <c r="H17" s="456"/>
      <c r="I17" s="456"/>
      <c r="J17" s="456"/>
      <c r="K17" s="456"/>
      <c r="L17" s="456"/>
      <c r="M17" s="456"/>
      <c r="N17" s="456"/>
      <c r="O17" s="586" t="s">
        <v>431</v>
      </c>
      <c r="P17" s="586"/>
      <c r="Q17" s="586"/>
      <c r="R17" s="587"/>
      <c r="S17" s="577" t="s">
        <v>429</v>
      </c>
      <c r="T17" s="577"/>
      <c r="U17" s="577"/>
      <c r="V17" s="550" t="s">
        <v>69</v>
      </c>
      <c r="W17" s="546"/>
      <c r="X17" s="551"/>
      <c r="Y17" s="550" t="s">
        <v>69</v>
      </c>
      <c r="Z17" s="546"/>
      <c r="AA17" s="551"/>
      <c r="AB17" s="550" t="s">
        <v>69</v>
      </c>
      <c r="AC17" s="546"/>
      <c r="AD17" s="551"/>
      <c r="AE17" s="443"/>
      <c r="AF17" s="444"/>
      <c r="AG17" s="444"/>
      <c r="AH17" s="444"/>
      <c r="AI17" s="444"/>
      <c r="AJ17" s="444"/>
      <c r="AK17" s="444"/>
      <c r="AL17" s="445"/>
      <c r="AM17" s="376"/>
      <c r="AO17" s="116" t="s">
        <v>69</v>
      </c>
      <c r="AP17" s="125">
        <v>125</v>
      </c>
      <c r="AQ17" s="125">
        <v>150</v>
      </c>
      <c r="AR17" s="125">
        <v>250</v>
      </c>
      <c r="AS17" s="122">
        <v>300</v>
      </c>
      <c r="AT17" s="122">
        <v>600</v>
      </c>
      <c r="AU17" s="113">
        <v>900</v>
      </c>
      <c r="AV17" s="113">
        <v>1500</v>
      </c>
      <c r="AW17" s="108"/>
      <c r="AX17" s="111"/>
      <c r="AY17" s="111"/>
      <c r="AZ17" s="111"/>
      <c r="BA17" s="111"/>
      <c r="BB17" s="111"/>
      <c r="BC17" s="111"/>
      <c r="BD17" s="111"/>
      <c r="BE17" s="111"/>
    </row>
    <row r="18" spans="1:57" ht="13.65" customHeight="1" x14ac:dyDescent="0.25">
      <c r="A18" s="46">
        <f>ROW()</f>
        <v>18</v>
      </c>
      <c r="B18" s="446"/>
      <c r="C18" s="447"/>
      <c r="D18" s="447"/>
      <c r="E18" s="448"/>
      <c r="F18" s="455"/>
      <c r="G18" s="456"/>
      <c r="H18" s="456"/>
      <c r="I18" s="456"/>
      <c r="J18" s="456"/>
      <c r="K18" s="456"/>
      <c r="L18" s="456"/>
      <c r="M18" s="456"/>
      <c r="N18" s="456"/>
      <c r="O18" s="586" t="s">
        <v>432</v>
      </c>
      <c r="P18" s="586"/>
      <c r="Q18" s="586"/>
      <c r="R18" s="587"/>
      <c r="S18" s="577" t="s">
        <v>429</v>
      </c>
      <c r="T18" s="577"/>
      <c r="U18" s="577"/>
      <c r="V18" s="550" t="s">
        <v>69</v>
      </c>
      <c r="W18" s="546"/>
      <c r="X18" s="551"/>
      <c r="Y18" s="550" t="s">
        <v>69</v>
      </c>
      <c r="Z18" s="546"/>
      <c r="AA18" s="551"/>
      <c r="AB18" s="550" t="s">
        <v>69</v>
      </c>
      <c r="AC18" s="546"/>
      <c r="AD18" s="551"/>
      <c r="AE18" s="443"/>
      <c r="AF18" s="444"/>
      <c r="AG18" s="444"/>
      <c r="AH18" s="444"/>
      <c r="AI18" s="444"/>
      <c r="AJ18" s="444"/>
      <c r="AK18" s="444"/>
      <c r="AL18" s="445"/>
      <c r="AM18" s="376"/>
      <c r="AO18" s="110" t="s">
        <v>69</v>
      </c>
      <c r="AP18" s="98" t="s">
        <v>177</v>
      </c>
      <c r="AQ18" s="98" t="s">
        <v>178</v>
      </c>
      <c r="AR18" s="98" t="s">
        <v>168</v>
      </c>
      <c r="AS18" s="113" t="s">
        <v>179</v>
      </c>
      <c r="AT18" s="113" t="s">
        <v>180</v>
      </c>
      <c r="AU18" s="118" t="s">
        <v>181</v>
      </c>
      <c r="AV18" s="108"/>
      <c r="AW18" s="108"/>
      <c r="AX18" s="95"/>
      <c r="AY18" s="95"/>
      <c r="AZ18" s="95"/>
      <c r="BA18" s="95"/>
      <c r="BB18" s="95"/>
      <c r="BC18" s="95"/>
      <c r="BD18" s="95"/>
      <c r="BE18" s="95"/>
    </row>
    <row r="19" spans="1:57" ht="13.65" customHeight="1" x14ac:dyDescent="0.25">
      <c r="A19" s="46">
        <f>ROW()</f>
        <v>19</v>
      </c>
      <c r="B19" s="446" t="s">
        <v>182</v>
      </c>
      <c r="C19" s="447"/>
      <c r="D19" s="447"/>
      <c r="E19" s="448"/>
      <c r="F19" s="446" t="s">
        <v>678</v>
      </c>
      <c r="G19" s="447"/>
      <c r="H19" s="447"/>
      <c r="I19" s="447"/>
      <c r="J19" s="447"/>
      <c r="K19" s="447"/>
      <c r="L19" s="447"/>
      <c r="M19" s="447"/>
      <c r="N19" s="447"/>
      <c r="O19" s="447"/>
      <c r="P19" s="447"/>
      <c r="Q19" s="447"/>
      <c r="R19" s="447"/>
      <c r="S19" s="447"/>
      <c r="T19" s="447"/>
      <c r="U19" s="441" t="s">
        <v>69</v>
      </c>
      <c r="V19" s="441"/>
      <c r="W19" s="441"/>
      <c r="X19" s="441"/>
      <c r="Y19" s="441"/>
      <c r="Z19" s="441"/>
      <c r="AA19" s="441"/>
      <c r="AB19" s="441"/>
      <c r="AC19" s="441"/>
      <c r="AD19" s="442"/>
      <c r="AE19" s="443"/>
      <c r="AF19" s="444"/>
      <c r="AG19" s="444"/>
      <c r="AH19" s="444"/>
      <c r="AI19" s="444"/>
      <c r="AJ19" s="444"/>
      <c r="AK19" s="444"/>
      <c r="AL19" s="445"/>
      <c r="AM19" s="376"/>
      <c r="AO19" s="110" t="s">
        <v>69</v>
      </c>
      <c r="AP19" s="98" t="s">
        <v>471</v>
      </c>
      <c r="AQ19" s="113" t="s">
        <v>73</v>
      </c>
      <c r="AR19" s="126"/>
      <c r="AS19" s="108"/>
      <c r="AT19" s="95"/>
      <c r="AU19" s="95"/>
      <c r="AV19" s="95"/>
      <c r="AW19" s="95"/>
      <c r="AX19" s="95"/>
      <c r="AY19" s="95"/>
      <c r="AZ19" s="95"/>
      <c r="BA19" s="95"/>
      <c r="BB19" s="95"/>
      <c r="BC19" s="95"/>
      <c r="BD19" s="95"/>
      <c r="BE19" s="95"/>
    </row>
    <row r="20" spans="1:57" ht="13.65" customHeight="1" x14ac:dyDescent="0.25">
      <c r="A20" s="46">
        <f>ROW()</f>
        <v>20</v>
      </c>
      <c r="B20" s="446" t="s">
        <v>183</v>
      </c>
      <c r="C20" s="447"/>
      <c r="D20" s="447"/>
      <c r="E20" s="448"/>
      <c r="F20" s="446" t="s">
        <v>679</v>
      </c>
      <c r="G20" s="447"/>
      <c r="H20" s="447"/>
      <c r="I20" s="447"/>
      <c r="J20" s="447"/>
      <c r="K20" s="447"/>
      <c r="L20" s="447"/>
      <c r="M20" s="447"/>
      <c r="N20" s="447"/>
      <c r="O20" s="447"/>
      <c r="P20" s="447"/>
      <c r="Q20" s="447"/>
      <c r="R20" s="447"/>
      <c r="S20" s="447"/>
      <c r="T20" s="447"/>
      <c r="U20" s="441" t="s">
        <v>69</v>
      </c>
      <c r="V20" s="441"/>
      <c r="W20" s="441"/>
      <c r="X20" s="441"/>
      <c r="Y20" s="441"/>
      <c r="Z20" s="441"/>
      <c r="AA20" s="441"/>
      <c r="AB20" s="441"/>
      <c r="AC20" s="441"/>
      <c r="AD20" s="442"/>
      <c r="AE20" s="443"/>
      <c r="AF20" s="444"/>
      <c r="AG20" s="444"/>
      <c r="AH20" s="444"/>
      <c r="AI20" s="444"/>
      <c r="AJ20" s="444"/>
      <c r="AK20" s="444"/>
      <c r="AL20" s="445"/>
      <c r="AM20" s="376"/>
      <c r="AO20" s="110" t="s">
        <v>69</v>
      </c>
      <c r="AP20" s="98" t="s">
        <v>60</v>
      </c>
      <c r="AQ20" s="98" t="s">
        <v>61</v>
      </c>
      <c r="AR20" s="126"/>
      <c r="AS20" s="108"/>
      <c r="AT20" s="111"/>
      <c r="AU20" s="111"/>
      <c r="AV20" s="111"/>
      <c r="AW20" s="111"/>
      <c r="AX20" s="111"/>
      <c r="AY20" s="111"/>
      <c r="AZ20" s="111"/>
      <c r="BA20" s="111"/>
      <c r="BB20" s="111"/>
      <c r="BC20" s="111"/>
      <c r="BD20" s="111"/>
      <c r="BE20" s="111"/>
    </row>
    <row r="21" spans="1:57" ht="13.65" customHeight="1" x14ac:dyDescent="0.25">
      <c r="A21" s="46">
        <f>ROW()</f>
        <v>21</v>
      </c>
      <c r="B21" s="588" t="s">
        <v>877</v>
      </c>
      <c r="C21" s="589"/>
      <c r="D21" s="589"/>
      <c r="E21" s="590"/>
      <c r="F21" s="583" t="s">
        <v>751</v>
      </c>
      <c r="G21" s="584"/>
      <c r="H21" s="584"/>
      <c r="I21" s="584"/>
      <c r="J21" s="584"/>
      <c r="K21" s="584"/>
      <c r="L21" s="584"/>
      <c r="M21" s="584"/>
      <c r="N21" s="584"/>
      <c r="O21" s="584"/>
      <c r="P21" s="584"/>
      <c r="Q21" s="584"/>
      <c r="R21" s="584"/>
      <c r="S21" s="584"/>
      <c r="T21" s="584"/>
      <c r="U21" s="584"/>
      <c r="V21" s="584"/>
      <c r="W21" s="584"/>
      <c r="X21" s="584"/>
      <c r="Y21" s="584"/>
      <c r="Z21" s="584"/>
      <c r="AA21" s="584"/>
      <c r="AB21" s="584"/>
      <c r="AC21" s="584"/>
      <c r="AD21" s="585"/>
      <c r="AE21" s="443"/>
      <c r="AF21" s="444"/>
      <c r="AG21" s="444"/>
      <c r="AH21" s="444"/>
      <c r="AI21" s="444"/>
      <c r="AJ21" s="444"/>
      <c r="AK21" s="444"/>
      <c r="AL21" s="445"/>
      <c r="AM21" s="376"/>
      <c r="AO21" s="108"/>
      <c r="AP21" s="106"/>
      <c r="AQ21" s="106"/>
      <c r="AR21" s="106"/>
      <c r="AS21" s="108"/>
      <c r="AT21" s="111"/>
      <c r="AU21" s="111"/>
      <c r="AV21" s="111"/>
      <c r="AW21" s="111"/>
      <c r="AX21" s="111"/>
      <c r="AY21" s="111"/>
      <c r="AZ21" s="111"/>
      <c r="BA21" s="111"/>
      <c r="BB21" s="111"/>
      <c r="BC21" s="111"/>
      <c r="BD21" s="111"/>
      <c r="BE21" s="111"/>
    </row>
    <row r="22" spans="1:57" ht="13.65" customHeight="1" x14ac:dyDescent="0.25">
      <c r="A22" s="46">
        <f>ROW()</f>
        <v>22</v>
      </c>
      <c r="B22" s="446"/>
      <c r="C22" s="447"/>
      <c r="D22" s="447"/>
      <c r="E22" s="448"/>
      <c r="F22" s="203"/>
      <c r="G22" s="202"/>
      <c r="H22" s="202"/>
      <c r="I22" s="202"/>
      <c r="J22" s="202"/>
      <c r="K22" s="202"/>
      <c r="L22" s="576" t="s">
        <v>184</v>
      </c>
      <c r="M22" s="576"/>
      <c r="N22" s="576" t="s">
        <v>56</v>
      </c>
      <c r="O22" s="576"/>
      <c r="P22" s="576" t="s">
        <v>185</v>
      </c>
      <c r="Q22" s="576"/>
      <c r="R22" s="576"/>
      <c r="S22" s="576" t="s">
        <v>171</v>
      </c>
      <c r="T22" s="576"/>
      <c r="U22" s="576"/>
      <c r="V22" s="576" t="s">
        <v>172</v>
      </c>
      <c r="W22" s="576"/>
      <c r="X22" s="576"/>
      <c r="Y22" s="576" t="s">
        <v>173</v>
      </c>
      <c r="Z22" s="576"/>
      <c r="AA22" s="576"/>
      <c r="AB22" s="576"/>
      <c r="AC22" s="576"/>
      <c r="AD22" s="576"/>
      <c r="AE22" s="443"/>
      <c r="AF22" s="444"/>
      <c r="AG22" s="444"/>
      <c r="AH22" s="444"/>
      <c r="AI22" s="444"/>
      <c r="AJ22" s="444"/>
      <c r="AK22" s="444"/>
      <c r="AL22" s="445"/>
      <c r="AM22" s="376"/>
      <c r="AO22" s="110" t="s">
        <v>69</v>
      </c>
      <c r="AP22" s="127" t="s">
        <v>186</v>
      </c>
      <c r="AQ22" s="98" t="s">
        <v>187</v>
      </c>
      <c r="AR22" s="98" t="s">
        <v>73</v>
      </c>
      <c r="AS22" s="115"/>
      <c r="AT22" s="111"/>
      <c r="AU22" s="111"/>
      <c r="AV22" s="111"/>
      <c r="AW22" s="111"/>
      <c r="AX22" s="111"/>
      <c r="AY22" s="111"/>
      <c r="AZ22" s="111"/>
      <c r="BA22" s="111"/>
      <c r="BB22" s="111"/>
      <c r="BC22" s="111"/>
      <c r="BD22" s="111"/>
      <c r="BE22" s="111"/>
    </row>
    <row r="23" spans="1:57" ht="13.65" customHeight="1" x14ac:dyDescent="0.25">
      <c r="A23" s="46">
        <f>ROW()</f>
        <v>23</v>
      </c>
      <c r="B23" s="446"/>
      <c r="C23" s="447"/>
      <c r="D23" s="447"/>
      <c r="E23" s="448"/>
      <c r="F23" s="446" t="s">
        <v>188</v>
      </c>
      <c r="G23" s="447"/>
      <c r="H23" s="447"/>
      <c r="I23" s="447"/>
      <c r="J23" s="447"/>
      <c r="K23" s="448"/>
      <c r="L23" s="582" t="s">
        <v>470</v>
      </c>
      <c r="M23" s="582"/>
      <c r="N23" s="577" t="s">
        <v>470</v>
      </c>
      <c r="O23" s="577"/>
      <c r="P23" s="577" t="s">
        <v>69</v>
      </c>
      <c r="Q23" s="577"/>
      <c r="R23" s="577"/>
      <c r="S23" s="578" t="s">
        <v>69</v>
      </c>
      <c r="T23" s="578"/>
      <c r="U23" s="578"/>
      <c r="V23" s="578" t="s">
        <v>69</v>
      </c>
      <c r="W23" s="578"/>
      <c r="X23" s="578"/>
      <c r="Y23" s="577" t="s">
        <v>429</v>
      </c>
      <c r="Z23" s="577"/>
      <c r="AA23" s="577"/>
      <c r="AB23" s="577"/>
      <c r="AC23" s="577"/>
      <c r="AD23" s="577"/>
      <c r="AE23" s="443"/>
      <c r="AF23" s="444"/>
      <c r="AG23" s="444"/>
      <c r="AH23" s="444"/>
      <c r="AI23" s="444"/>
      <c r="AJ23" s="444"/>
      <c r="AK23" s="444"/>
      <c r="AL23" s="445"/>
      <c r="AM23" s="376"/>
      <c r="AO23" s="108"/>
      <c r="AP23" s="106"/>
      <c r="AQ23" s="106"/>
      <c r="AR23" s="106"/>
      <c r="AS23" s="115"/>
      <c r="AT23" s="111"/>
      <c r="AU23" s="111"/>
      <c r="AV23" s="111"/>
      <c r="AW23" s="111"/>
      <c r="AX23" s="108"/>
      <c r="AY23" s="111"/>
      <c r="AZ23" s="111"/>
      <c r="BA23" s="111"/>
      <c r="BB23" s="111"/>
      <c r="BC23" s="111"/>
      <c r="BD23" s="111"/>
      <c r="BE23" s="111"/>
    </row>
    <row r="24" spans="1:57" ht="13.65" customHeight="1" x14ac:dyDescent="0.25">
      <c r="A24" s="46">
        <f>ROW()</f>
        <v>24</v>
      </c>
      <c r="B24" s="588" t="s">
        <v>876</v>
      </c>
      <c r="C24" s="589"/>
      <c r="D24" s="589"/>
      <c r="E24" s="590"/>
      <c r="F24" s="446" t="s">
        <v>435</v>
      </c>
      <c r="G24" s="447"/>
      <c r="H24" s="447"/>
      <c r="I24" s="447"/>
      <c r="J24" s="447"/>
      <c r="K24" s="448"/>
      <c r="L24" s="582" t="s">
        <v>470</v>
      </c>
      <c r="M24" s="582"/>
      <c r="N24" s="577" t="s">
        <v>69</v>
      </c>
      <c r="O24" s="577"/>
      <c r="P24" s="577" t="s">
        <v>69</v>
      </c>
      <c r="Q24" s="577"/>
      <c r="R24" s="577"/>
      <c r="S24" s="578" t="s">
        <v>69</v>
      </c>
      <c r="T24" s="578"/>
      <c r="U24" s="578"/>
      <c r="V24" s="578" t="s">
        <v>69</v>
      </c>
      <c r="W24" s="578"/>
      <c r="X24" s="578"/>
      <c r="Y24" s="577" t="s">
        <v>69</v>
      </c>
      <c r="Z24" s="577"/>
      <c r="AA24" s="577"/>
      <c r="AB24" s="577"/>
      <c r="AC24" s="577"/>
      <c r="AD24" s="577"/>
      <c r="AE24" s="443"/>
      <c r="AF24" s="444"/>
      <c r="AG24" s="444"/>
      <c r="AH24" s="444"/>
      <c r="AI24" s="444"/>
      <c r="AJ24" s="444"/>
      <c r="AK24" s="444"/>
      <c r="AL24" s="445"/>
      <c r="AM24" s="376"/>
      <c r="AO24" s="110" t="s">
        <v>69</v>
      </c>
      <c r="AP24" s="124" t="s">
        <v>189</v>
      </c>
      <c r="AQ24" s="124" t="s">
        <v>190</v>
      </c>
      <c r="AR24" s="98" t="s">
        <v>191</v>
      </c>
      <c r="AS24" s="113" t="s">
        <v>73</v>
      </c>
      <c r="AT24" s="110" t="s">
        <v>69</v>
      </c>
      <c r="AU24" s="117" t="s">
        <v>180</v>
      </c>
      <c r="AV24" s="117" t="s">
        <v>178</v>
      </c>
      <c r="AW24" s="117" t="s">
        <v>73</v>
      </c>
      <c r="AX24" s="108"/>
      <c r="AY24" s="111"/>
      <c r="AZ24" s="111"/>
      <c r="BA24" s="111"/>
      <c r="BB24" s="111"/>
      <c r="BC24" s="111"/>
      <c r="BD24" s="111"/>
      <c r="BE24" s="111"/>
    </row>
    <row r="25" spans="1:57" ht="13.65" customHeight="1" x14ac:dyDescent="0.25">
      <c r="A25" s="46">
        <f>ROW()</f>
        <v>25</v>
      </c>
      <c r="B25" s="591" t="s">
        <v>875</v>
      </c>
      <c r="C25" s="592"/>
      <c r="D25" s="592"/>
      <c r="E25" s="593"/>
      <c r="F25" s="446" t="s">
        <v>192</v>
      </c>
      <c r="G25" s="447"/>
      <c r="H25" s="447"/>
      <c r="I25" s="447"/>
      <c r="J25" s="447"/>
      <c r="K25" s="448"/>
      <c r="L25" s="582" t="s">
        <v>470</v>
      </c>
      <c r="M25" s="582"/>
      <c r="N25" s="577" t="s">
        <v>69</v>
      </c>
      <c r="O25" s="577"/>
      <c r="P25" s="577" t="s">
        <v>69</v>
      </c>
      <c r="Q25" s="577"/>
      <c r="R25" s="577"/>
      <c r="S25" s="578" t="s">
        <v>69</v>
      </c>
      <c r="T25" s="578"/>
      <c r="U25" s="578"/>
      <c r="V25" s="578" t="s">
        <v>69</v>
      </c>
      <c r="W25" s="578"/>
      <c r="X25" s="578"/>
      <c r="Y25" s="577" t="s">
        <v>69</v>
      </c>
      <c r="Z25" s="577"/>
      <c r="AA25" s="577"/>
      <c r="AB25" s="577"/>
      <c r="AC25" s="577"/>
      <c r="AD25" s="577"/>
      <c r="AE25" s="443"/>
      <c r="AF25" s="444"/>
      <c r="AG25" s="444"/>
      <c r="AH25" s="444"/>
      <c r="AI25" s="444"/>
      <c r="AJ25" s="444"/>
      <c r="AK25" s="444"/>
      <c r="AL25" s="445"/>
      <c r="AM25" s="376"/>
      <c r="AO25" s="110" t="s">
        <v>69</v>
      </c>
      <c r="AP25" s="124" t="s">
        <v>189</v>
      </c>
      <c r="AQ25" s="124" t="s">
        <v>190</v>
      </c>
      <c r="AR25" s="98" t="s">
        <v>191</v>
      </c>
      <c r="AS25" s="113" t="s">
        <v>73</v>
      </c>
      <c r="AT25" s="110" t="s">
        <v>69</v>
      </c>
      <c r="AU25" s="117" t="s">
        <v>177</v>
      </c>
      <c r="AV25" s="117" t="s">
        <v>178</v>
      </c>
      <c r="AW25" s="117" t="s">
        <v>73</v>
      </c>
      <c r="AX25" s="108"/>
      <c r="AY25" s="111"/>
      <c r="AZ25" s="111"/>
      <c r="BA25" s="111"/>
      <c r="BB25" s="111"/>
      <c r="BC25" s="111"/>
      <c r="BD25" s="111"/>
      <c r="BE25" s="111"/>
    </row>
    <row r="26" spans="1:57" ht="13.65" customHeight="1" x14ac:dyDescent="0.25">
      <c r="A26" s="46">
        <f>ROW()</f>
        <v>26</v>
      </c>
      <c r="B26" s="594" t="s">
        <v>874</v>
      </c>
      <c r="C26" s="595"/>
      <c r="D26" s="595"/>
      <c r="E26" s="596"/>
      <c r="F26" s="446" t="s">
        <v>193</v>
      </c>
      <c r="G26" s="447"/>
      <c r="H26" s="447"/>
      <c r="I26" s="447"/>
      <c r="J26" s="447"/>
      <c r="K26" s="448"/>
      <c r="L26" s="582" t="s">
        <v>470</v>
      </c>
      <c r="M26" s="582"/>
      <c r="N26" s="577" t="s">
        <v>69</v>
      </c>
      <c r="O26" s="577"/>
      <c r="P26" s="577" t="s">
        <v>69</v>
      </c>
      <c r="Q26" s="577"/>
      <c r="R26" s="577"/>
      <c r="S26" s="578" t="s">
        <v>69</v>
      </c>
      <c r="T26" s="578"/>
      <c r="U26" s="578"/>
      <c r="V26" s="578" t="s">
        <v>69</v>
      </c>
      <c r="W26" s="578"/>
      <c r="X26" s="578"/>
      <c r="Y26" s="577" t="s">
        <v>69</v>
      </c>
      <c r="Z26" s="577"/>
      <c r="AA26" s="577"/>
      <c r="AB26" s="577"/>
      <c r="AC26" s="577"/>
      <c r="AD26" s="577"/>
      <c r="AE26" s="443"/>
      <c r="AF26" s="444"/>
      <c r="AG26" s="444"/>
      <c r="AH26" s="444"/>
      <c r="AI26" s="444"/>
      <c r="AJ26" s="444"/>
      <c r="AK26" s="444"/>
      <c r="AL26" s="445"/>
      <c r="AM26" s="376"/>
      <c r="AO26" s="110" t="s">
        <v>69</v>
      </c>
      <c r="AP26" s="124" t="s">
        <v>189</v>
      </c>
      <c r="AQ26" s="124" t="s">
        <v>190</v>
      </c>
      <c r="AR26" s="98" t="s">
        <v>191</v>
      </c>
      <c r="AS26" s="113" t="s">
        <v>73</v>
      </c>
      <c r="AT26" s="110" t="s">
        <v>69</v>
      </c>
      <c r="AU26" s="117" t="s">
        <v>177</v>
      </c>
      <c r="AV26" s="117" t="s">
        <v>178</v>
      </c>
      <c r="AW26" s="117" t="s">
        <v>73</v>
      </c>
      <c r="AX26" s="108"/>
      <c r="AY26" s="111"/>
      <c r="AZ26" s="111"/>
      <c r="BA26" s="111"/>
      <c r="BB26" s="111"/>
      <c r="BC26" s="111"/>
      <c r="BD26" s="111"/>
      <c r="BE26" s="111"/>
    </row>
    <row r="27" spans="1:57" ht="13.65" customHeight="1" x14ac:dyDescent="0.25">
      <c r="A27" s="46">
        <f>ROW()</f>
        <v>27</v>
      </c>
      <c r="B27" s="446"/>
      <c r="C27" s="447"/>
      <c r="D27" s="447"/>
      <c r="E27" s="448"/>
      <c r="F27" s="446" t="s">
        <v>194</v>
      </c>
      <c r="G27" s="447"/>
      <c r="H27" s="447"/>
      <c r="I27" s="447"/>
      <c r="J27" s="447"/>
      <c r="K27" s="448"/>
      <c r="L27" s="582" t="s">
        <v>470</v>
      </c>
      <c r="M27" s="582"/>
      <c r="N27" s="577" t="s">
        <v>470</v>
      </c>
      <c r="O27" s="577"/>
      <c r="P27" s="577" t="s">
        <v>69</v>
      </c>
      <c r="Q27" s="577"/>
      <c r="R27" s="577"/>
      <c r="S27" s="578" t="s">
        <v>69</v>
      </c>
      <c r="T27" s="578"/>
      <c r="U27" s="578"/>
      <c r="V27" s="578" t="s">
        <v>69</v>
      </c>
      <c r="W27" s="578"/>
      <c r="X27" s="578"/>
      <c r="Y27" s="579" t="s">
        <v>69</v>
      </c>
      <c r="Z27" s="579"/>
      <c r="AA27" s="579"/>
      <c r="AB27" s="579"/>
      <c r="AC27" s="579"/>
      <c r="AD27" s="579"/>
      <c r="AE27" s="443"/>
      <c r="AF27" s="444"/>
      <c r="AG27" s="444"/>
      <c r="AH27" s="444"/>
      <c r="AI27" s="444"/>
      <c r="AJ27" s="444"/>
      <c r="AK27" s="444"/>
      <c r="AL27" s="445"/>
      <c r="AM27" s="376"/>
      <c r="AO27" s="110" t="s">
        <v>69</v>
      </c>
      <c r="AP27" s="98" t="s">
        <v>195</v>
      </c>
      <c r="AQ27" s="98" t="s">
        <v>196</v>
      </c>
      <c r="AR27" s="98" t="s">
        <v>197</v>
      </c>
      <c r="AS27" s="113" t="s">
        <v>73</v>
      </c>
      <c r="AT27" s="111"/>
      <c r="AU27" s="111"/>
      <c r="AV27" s="111"/>
      <c r="AW27" s="111"/>
      <c r="AX27" s="108"/>
      <c r="AY27" s="111"/>
      <c r="AZ27" s="111"/>
      <c r="BA27" s="111"/>
      <c r="BB27" s="111"/>
      <c r="BC27" s="111"/>
      <c r="BD27" s="111"/>
      <c r="BE27" s="111"/>
    </row>
    <row r="28" spans="1:57" ht="13.65" customHeight="1" x14ac:dyDescent="0.25">
      <c r="A28" s="46">
        <f>ROW()</f>
        <v>28</v>
      </c>
      <c r="B28" s="446"/>
      <c r="C28" s="447"/>
      <c r="D28" s="447"/>
      <c r="E28" s="448"/>
      <c r="F28" s="446" t="s">
        <v>198</v>
      </c>
      <c r="G28" s="447"/>
      <c r="H28" s="447"/>
      <c r="I28" s="447"/>
      <c r="J28" s="447"/>
      <c r="K28" s="448"/>
      <c r="L28" s="582" t="s">
        <v>470</v>
      </c>
      <c r="M28" s="582"/>
      <c r="N28" s="577" t="s">
        <v>470</v>
      </c>
      <c r="O28" s="577"/>
      <c r="P28" s="577" t="s">
        <v>69</v>
      </c>
      <c r="Q28" s="577"/>
      <c r="R28" s="577"/>
      <c r="S28" s="578" t="s">
        <v>69</v>
      </c>
      <c r="T28" s="578"/>
      <c r="U28" s="578"/>
      <c r="V28" s="578" t="s">
        <v>69</v>
      </c>
      <c r="W28" s="578"/>
      <c r="X28" s="578"/>
      <c r="Y28" s="577" t="s">
        <v>69</v>
      </c>
      <c r="Z28" s="577"/>
      <c r="AA28" s="577"/>
      <c r="AB28" s="577"/>
      <c r="AC28" s="577"/>
      <c r="AD28" s="577"/>
      <c r="AE28" s="443"/>
      <c r="AF28" s="444"/>
      <c r="AG28" s="444"/>
      <c r="AH28" s="444"/>
      <c r="AI28" s="444"/>
      <c r="AJ28" s="444"/>
      <c r="AK28" s="444"/>
      <c r="AL28" s="445"/>
      <c r="AM28" s="376"/>
      <c r="AO28" s="110" t="s">
        <v>69</v>
      </c>
      <c r="AP28" s="98" t="s">
        <v>195</v>
      </c>
      <c r="AQ28" s="98" t="s">
        <v>196</v>
      </c>
      <c r="AR28" s="98" t="s">
        <v>197</v>
      </c>
      <c r="AS28" s="113" t="s">
        <v>73</v>
      </c>
      <c r="AT28" s="111"/>
      <c r="AU28" s="111"/>
      <c r="AV28" s="111"/>
      <c r="AW28" s="111"/>
      <c r="AX28" s="108"/>
      <c r="AY28" s="111"/>
      <c r="AZ28" s="111"/>
      <c r="BA28" s="111"/>
      <c r="BB28" s="111"/>
      <c r="BC28" s="111"/>
      <c r="BD28" s="111"/>
      <c r="BE28" s="111"/>
    </row>
    <row r="29" spans="1:57" ht="12.75" customHeight="1" x14ac:dyDescent="0.25">
      <c r="A29" s="46">
        <f>ROW()</f>
        <v>29</v>
      </c>
      <c r="B29" s="446"/>
      <c r="C29" s="447"/>
      <c r="D29" s="447"/>
      <c r="E29" s="448"/>
      <c r="F29" s="446" t="s">
        <v>199</v>
      </c>
      <c r="G29" s="447"/>
      <c r="H29" s="447"/>
      <c r="I29" s="447"/>
      <c r="J29" s="447"/>
      <c r="K29" s="448"/>
      <c r="L29" s="582" t="s">
        <v>470</v>
      </c>
      <c r="M29" s="582"/>
      <c r="N29" s="577" t="s">
        <v>470</v>
      </c>
      <c r="O29" s="577"/>
      <c r="P29" s="577" t="s">
        <v>69</v>
      </c>
      <c r="Q29" s="577"/>
      <c r="R29" s="577"/>
      <c r="S29" s="581" t="s">
        <v>69</v>
      </c>
      <c r="T29" s="581"/>
      <c r="U29" s="581"/>
      <c r="V29" s="578" t="s">
        <v>69</v>
      </c>
      <c r="W29" s="578"/>
      <c r="X29" s="578"/>
      <c r="Y29" s="580" t="s">
        <v>69</v>
      </c>
      <c r="Z29" s="580"/>
      <c r="AA29" s="580"/>
      <c r="AB29" s="580"/>
      <c r="AC29" s="580"/>
      <c r="AD29" s="580"/>
      <c r="AE29" s="443"/>
      <c r="AF29" s="444"/>
      <c r="AG29" s="444"/>
      <c r="AH29" s="444"/>
      <c r="AI29" s="444"/>
      <c r="AJ29" s="444"/>
      <c r="AK29" s="444"/>
      <c r="AL29" s="445"/>
      <c r="AM29" s="376"/>
      <c r="AO29" s="110" t="s">
        <v>69</v>
      </c>
      <c r="AP29" s="98" t="s">
        <v>177</v>
      </c>
      <c r="AQ29" s="98" t="s">
        <v>180</v>
      </c>
      <c r="AR29" s="98" t="s">
        <v>178</v>
      </c>
      <c r="AS29" s="113" t="s">
        <v>73</v>
      </c>
      <c r="AT29" s="111"/>
      <c r="AU29" s="111"/>
      <c r="AV29" s="111"/>
      <c r="AW29" s="111"/>
      <c r="AX29" s="108"/>
      <c r="AY29" s="111"/>
      <c r="AZ29" s="111"/>
      <c r="BA29" s="111"/>
      <c r="BB29" s="111"/>
      <c r="BC29" s="111"/>
      <c r="BD29" s="111"/>
      <c r="BE29" s="111"/>
    </row>
    <row r="30" spans="1:57" ht="12.75" customHeight="1" x14ac:dyDescent="0.25">
      <c r="A30" s="46">
        <f>ROW()</f>
        <v>30</v>
      </c>
      <c r="B30" s="446"/>
      <c r="C30" s="447"/>
      <c r="D30" s="447"/>
      <c r="E30" s="448"/>
      <c r="F30" s="446" t="s">
        <v>752</v>
      </c>
      <c r="G30" s="447"/>
      <c r="H30" s="447"/>
      <c r="I30" s="447"/>
      <c r="J30" s="447"/>
      <c r="K30" s="447"/>
      <c r="L30" s="447"/>
      <c r="M30" s="447"/>
      <c r="N30" s="447"/>
      <c r="O30" s="447"/>
      <c r="P30" s="447"/>
      <c r="Q30" s="447"/>
      <c r="R30" s="447"/>
      <c r="S30" s="447"/>
      <c r="T30" s="447"/>
      <c r="U30" s="441" t="s">
        <v>69</v>
      </c>
      <c r="V30" s="441"/>
      <c r="W30" s="441"/>
      <c r="X30" s="441"/>
      <c r="Y30" s="441"/>
      <c r="Z30" s="441"/>
      <c r="AA30" s="441"/>
      <c r="AB30" s="441"/>
      <c r="AC30" s="441"/>
      <c r="AD30" s="442"/>
      <c r="AE30" s="443"/>
      <c r="AF30" s="444"/>
      <c r="AG30" s="444"/>
      <c r="AH30" s="444"/>
      <c r="AI30" s="444"/>
      <c r="AJ30" s="444"/>
      <c r="AK30" s="444"/>
      <c r="AL30" s="445"/>
      <c r="AM30" s="376"/>
      <c r="AO30" s="110" t="s">
        <v>69</v>
      </c>
      <c r="AP30" s="119" t="s">
        <v>62</v>
      </c>
      <c r="AQ30" s="119" t="s">
        <v>55</v>
      </c>
      <c r="AR30" s="106"/>
      <c r="AS30" s="108"/>
      <c r="AT30" s="111"/>
      <c r="AU30" s="111"/>
      <c r="AV30" s="111"/>
      <c r="AW30" s="111"/>
      <c r="AX30" s="111"/>
      <c r="AY30" s="111"/>
      <c r="AZ30" s="111"/>
      <c r="BA30" s="111"/>
      <c r="BB30" s="111"/>
      <c r="BC30" s="111"/>
      <c r="BD30" s="111"/>
      <c r="BE30" s="111"/>
    </row>
    <row r="31" spans="1:57" ht="12.75" customHeight="1" x14ac:dyDescent="0.25">
      <c r="A31" s="46">
        <f>ROW()</f>
        <v>31</v>
      </c>
      <c r="B31" s="446"/>
      <c r="C31" s="447"/>
      <c r="D31" s="447"/>
      <c r="E31" s="448"/>
      <c r="F31" s="446" t="s">
        <v>622</v>
      </c>
      <c r="G31" s="447"/>
      <c r="H31" s="447"/>
      <c r="I31" s="447"/>
      <c r="J31" s="447"/>
      <c r="K31" s="447"/>
      <c r="L31" s="447"/>
      <c r="M31" s="447"/>
      <c r="N31" s="447"/>
      <c r="O31" s="447"/>
      <c r="P31" s="447"/>
      <c r="Q31" s="447"/>
      <c r="R31" s="447"/>
      <c r="S31" s="447"/>
      <c r="T31" s="447"/>
      <c r="U31" s="466" t="s">
        <v>69</v>
      </c>
      <c r="V31" s="466"/>
      <c r="W31" s="466"/>
      <c r="X31" s="466"/>
      <c r="Y31" s="466"/>
      <c r="Z31" s="466"/>
      <c r="AA31" s="466"/>
      <c r="AB31" s="466"/>
      <c r="AC31" s="466"/>
      <c r="AD31" s="467"/>
      <c r="AE31" s="443"/>
      <c r="AF31" s="444"/>
      <c r="AG31" s="444"/>
      <c r="AH31" s="444"/>
      <c r="AI31" s="444"/>
      <c r="AJ31" s="444"/>
      <c r="AK31" s="444"/>
      <c r="AL31" s="445"/>
      <c r="AM31" s="376"/>
      <c r="AO31" s="110" t="s">
        <v>69</v>
      </c>
      <c r="AP31" s="98" t="s">
        <v>621</v>
      </c>
      <c r="AQ31" s="98" t="s">
        <v>833</v>
      </c>
      <c r="AR31" s="201" t="s">
        <v>623</v>
      </c>
      <c r="AS31" s="108"/>
      <c r="AT31" s="111"/>
      <c r="AU31" s="111"/>
      <c r="AV31" s="111"/>
      <c r="AW31" s="111"/>
      <c r="AX31" s="111"/>
      <c r="AY31" s="111"/>
      <c r="AZ31" s="111"/>
      <c r="BA31" s="111"/>
      <c r="BB31" s="111"/>
      <c r="BC31" s="111"/>
      <c r="BD31" s="111"/>
      <c r="BE31" s="111"/>
    </row>
    <row r="32" spans="1:57" ht="12.75" customHeight="1" x14ac:dyDescent="0.25">
      <c r="A32" s="46">
        <f>ROW()</f>
        <v>32</v>
      </c>
      <c r="B32" s="446"/>
      <c r="C32" s="447"/>
      <c r="D32" s="447"/>
      <c r="E32" s="448"/>
      <c r="F32" s="446" t="s">
        <v>753</v>
      </c>
      <c r="G32" s="447"/>
      <c r="H32" s="447"/>
      <c r="I32" s="447"/>
      <c r="J32" s="447"/>
      <c r="K32" s="447"/>
      <c r="L32" s="447"/>
      <c r="M32" s="447"/>
      <c r="N32" s="447"/>
      <c r="O32" s="447"/>
      <c r="P32" s="447"/>
      <c r="Q32" s="447"/>
      <c r="R32" s="447"/>
      <c r="S32" s="447"/>
      <c r="T32" s="447"/>
      <c r="U32" s="441" t="s">
        <v>69</v>
      </c>
      <c r="V32" s="441"/>
      <c r="W32" s="441"/>
      <c r="X32" s="441"/>
      <c r="Y32" s="441"/>
      <c r="Z32" s="441"/>
      <c r="AA32" s="441"/>
      <c r="AB32" s="441"/>
      <c r="AC32" s="441"/>
      <c r="AD32" s="442"/>
      <c r="AE32" s="443"/>
      <c r="AF32" s="444"/>
      <c r="AG32" s="444"/>
      <c r="AH32" s="444"/>
      <c r="AI32" s="444"/>
      <c r="AJ32" s="444"/>
      <c r="AK32" s="444"/>
      <c r="AL32" s="445"/>
      <c r="AM32" s="376"/>
      <c r="AO32" s="110" t="s">
        <v>69</v>
      </c>
      <c r="AP32" s="98" t="s">
        <v>62</v>
      </c>
      <c r="AQ32" s="98" t="s">
        <v>55</v>
      </c>
      <c r="AR32" s="106"/>
      <c r="AS32" s="108"/>
      <c r="AT32" s="111"/>
      <c r="AU32" s="111"/>
      <c r="AV32" s="111"/>
      <c r="AW32" s="111"/>
      <c r="AX32" s="111"/>
      <c r="AY32" s="111"/>
      <c r="AZ32" s="111"/>
      <c r="BA32" s="111"/>
      <c r="BB32" s="111"/>
      <c r="BC32" s="111"/>
      <c r="BD32" s="111"/>
      <c r="BE32" s="111"/>
    </row>
    <row r="33" spans="1:57" ht="12.75" customHeight="1" x14ac:dyDescent="0.25">
      <c r="A33" s="46">
        <f>ROW()</f>
        <v>33</v>
      </c>
      <c r="B33" s="594" t="s">
        <v>874</v>
      </c>
      <c r="C33" s="595"/>
      <c r="D33" s="595"/>
      <c r="E33" s="596"/>
      <c r="F33" s="446" t="s">
        <v>754</v>
      </c>
      <c r="G33" s="447"/>
      <c r="H33" s="447"/>
      <c r="I33" s="447"/>
      <c r="J33" s="447"/>
      <c r="K33" s="447"/>
      <c r="L33" s="447"/>
      <c r="M33" s="447"/>
      <c r="N33" s="447"/>
      <c r="O33" s="447"/>
      <c r="P33" s="447"/>
      <c r="Q33" s="447"/>
      <c r="R33" s="447"/>
      <c r="S33" s="447"/>
      <c r="T33" s="447"/>
      <c r="U33" s="447"/>
      <c r="V33" s="447"/>
      <c r="W33" s="466" t="s">
        <v>69</v>
      </c>
      <c r="X33" s="466"/>
      <c r="Y33" s="466"/>
      <c r="Z33" s="466"/>
      <c r="AA33" s="466"/>
      <c r="AB33" s="466"/>
      <c r="AC33" s="466"/>
      <c r="AD33" s="467"/>
      <c r="AE33" s="443"/>
      <c r="AF33" s="444"/>
      <c r="AG33" s="444"/>
      <c r="AH33" s="444"/>
      <c r="AI33" s="444"/>
      <c r="AJ33" s="444"/>
      <c r="AK33" s="444"/>
      <c r="AL33" s="445"/>
      <c r="AM33" s="376"/>
      <c r="AO33" s="110" t="s">
        <v>69</v>
      </c>
      <c r="AP33" s="98" t="s">
        <v>60</v>
      </c>
      <c r="AQ33" s="98" t="s">
        <v>61</v>
      </c>
      <c r="AR33" s="106"/>
      <c r="AS33" s="108"/>
      <c r="AT33" s="111"/>
      <c r="AU33" s="111"/>
      <c r="AV33" s="111"/>
      <c r="AW33" s="111"/>
      <c r="AX33" s="111"/>
      <c r="AY33" s="111"/>
      <c r="AZ33" s="111"/>
      <c r="BA33" s="111"/>
      <c r="BB33" s="111"/>
      <c r="BC33" s="111"/>
      <c r="BD33" s="111"/>
      <c r="BE33" s="111"/>
    </row>
    <row r="34" spans="1:57" ht="12.75" customHeight="1" x14ac:dyDescent="0.25">
      <c r="A34" s="46">
        <f>ROW()</f>
        <v>34</v>
      </c>
      <c r="B34" s="446" t="s">
        <v>200</v>
      </c>
      <c r="C34" s="447"/>
      <c r="D34" s="447"/>
      <c r="E34" s="448"/>
      <c r="F34" s="446" t="s">
        <v>764</v>
      </c>
      <c r="G34" s="447"/>
      <c r="H34" s="447"/>
      <c r="I34" s="447"/>
      <c r="J34" s="447"/>
      <c r="K34" s="447"/>
      <c r="L34" s="447"/>
      <c r="M34" s="447"/>
      <c r="N34" s="447"/>
      <c r="O34" s="447"/>
      <c r="P34" s="447"/>
      <c r="Q34" s="447"/>
      <c r="R34" s="447"/>
      <c r="S34" s="447"/>
      <c r="T34" s="447"/>
      <c r="U34" s="466" t="s">
        <v>69</v>
      </c>
      <c r="V34" s="466"/>
      <c r="W34" s="466"/>
      <c r="X34" s="466"/>
      <c r="Y34" s="466"/>
      <c r="Z34" s="466"/>
      <c r="AA34" s="466"/>
      <c r="AB34" s="466"/>
      <c r="AC34" s="466"/>
      <c r="AD34" s="467"/>
      <c r="AE34" s="443"/>
      <c r="AF34" s="444"/>
      <c r="AG34" s="444"/>
      <c r="AH34" s="444"/>
      <c r="AI34" s="444"/>
      <c r="AJ34" s="444"/>
      <c r="AK34" s="444"/>
      <c r="AL34" s="445"/>
      <c r="AM34" s="376"/>
      <c r="AO34" s="110" t="s">
        <v>69</v>
      </c>
      <c r="AP34" s="98" t="s">
        <v>60</v>
      </c>
      <c r="AQ34" s="98" t="s">
        <v>61</v>
      </c>
      <c r="AR34" s="106"/>
      <c r="AS34" s="108"/>
      <c r="AT34" s="111"/>
      <c r="AU34" s="111"/>
      <c r="AV34" s="111"/>
      <c r="AW34" s="111"/>
      <c r="AX34" s="111"/>
      <c r="AY34" s="111"/>
      <c r="AZ34" s="111"/>
      <c r="BA34" s="111"/>
      <c r="BB34" s="111"/>
      <c r="BC34" s="111"/>
      <c r="BD34" s="111"/>
      <c r="BE34" s="111"/>
    </row>
    <row r="35" spans="1:57" ht="12.75" customHeight="1" x14ac:dyDescent="0.25">
      <c r="A35" s="46">
        <f>ROW()</f>
        <v>35</v>
      </c>
      <c r="B35" s="446" t="s">
        <v>201</v>
      </c>
      <c r="C35" s="447"/>
      <c r="D35" s="447"/>
      <c r="E35" s="448"/>
      <c r="F35" s="446" t="s">
        <v>755</v>
      </c>
      <c r="G35" s="447"/>
      <c r="H35" s="447"/>
      <c r="I35" s="447"/>
      <c r="J35" s="447"/>
      <c r="K35" s="447"/>
      <c r="L35" s="447"/>
      <c r="M35" s="447"/>
      <c r="N35" s="447"/>
      <c r="O35" s="447"/>
      <c r="P35" s="447"/>
      <c r="Q35" s="447"/>
      <c r="R35" s="447"/>
      <c r="S35" s="447"/>
      <c r="T35" s="447"/>
      <c r="U35" s="466" t="s">
        <v>69</v>
      </c>
      <c r="V35" s="466"/>
      <c r="W35" s="466"/>
      <c r="X35" s="466"/>
      <c r="Y35" s="466"/>
      <c r="Z35" s="466"/>
      <c r="AA35" s="466"/>
      <c r="AB35" s="466"/>
      <c r="AC35" s="466"/>
      <c r="AD35" s="467"/>
      <c r="AE35" s="443"/>
      <c r="AF35" s="444"/>
      <c r="AG35" s="444"/>
      <c r="AH35" s="444"/>
      <c r="AI35" s="444"/>
      <c r="AJ35" s="444"/>
      <c r="AK35" s="444"/>
      <c r="AL35" s="445"/>
      <c r="AM35" s="376"/>
      <c r="AO35" s="110" t="s">
        <v>69</v>
      </c>
      <c r="AP35" s="98" t="s">
        <v>60</v>
      </c>
      <c r="AQ35" s="98" t="s">
        <v>61</v>
      </c>
      <c r="AR35" s="106"/>
      <c r="AS35" s="108"/>
      <c r="AT35" s="111"/>
      <c r="AU35" s="111"/>
      <c r="AV35" s="111"/>
      <c r="AW35" s="111"/>
      <c r="AX35" s="111"/>
      <c r="AY35" s="111"/>
      <c r="AZ35" s="111"/>
      <c r="BA35" s="111"/>
      <c r="BB35" s="111"/>
      <c r="BC35" s="111"/>
      <c r="BD35" s="111"/>
      <c r="BE35" s="111"/>
    </row>
    <row r="36" spans="1:57" ht="12.75" customHeight="1" x14ac:dyDescent="0.25">
      <c r="A36" s="46">
        <f>ROW()</f>
        <v>36</v>
      </c>
      <c r="B36" s="588" t="s">
        <v>872</v>
      </c>
      <c r="C36" s="589"/>
      <c r="D36" s="589"/>
      <c r="E36" s="590"/>
      <c r="F36" s="446" t="s">
        <v>878</v>
      </c>
      <c r="G36" s="447"/>
      <c r="H36" s="447"/>
      <c r="I36" s="447"/>
      <c r="J36" s="447"/>
      <c r="K36" s="447"/>
      <c r="L36" s="447"/>
      <c r="M36" s="447"/>
      <c r="N36" s="447"/>
      <c r="O36" s="447"/>
      <c r="P36" s="447"/>
      <c r="Q36" s="447"/>
      <c r="R36" s="447"/>
      <c r="S36" s="447"/>
      <c r="T36" s="447"/>
      <c r="U36" s="511" t="s">
        <v>880</v>
      </c>
      <c r="V36" s="511"/>
      <c r="W36" s="511"/>
      <c r="X36" s="511"/>
      <c r="Y36" s="511"/>
      <c r="Z36" s="511"/>
      <c r="AA36" s="511"/>
      <c r="AB36" s="511"/>
      <c r="AC36" s="511"/>
      <c r="AD36" s="512"/>
      <c r="AE36" s="443"/>
      <c r="AF36" s="444"/>
      <c r="AG36" s="444"/>
      <c r="AH36" s="444"/>
      <c r="AI36" s="444"/>
      <c r="AJ36" s="444"/>
      <c r="AK36" s="444"/>
      <c r="AL36" s="445"/>
      <c r="AM36" s="376"/>
      <c r="AO36" s="113" t="s">
        <v>69</v>
      </c>
      <c r="AP36" s="103" t="s">
        <v>880</v>
      </c>
      <c r="AQ36" s="113" t="s">
        <v>879</v>
      </c>
      <c r="AR36" s="108"/>
      <c r="AS36" s="108"/>
      <c r="AT36" s="111"/>
      <c r="AU36" s="111"/>
      <c r="AV36" s="111"/>
      <c r="AW36" s="111"/>
      <c r="AX36" s="111"/>
      <c r="AY36" s="111"/>
      <c r="AZ36" s="111"/>
      <c r="BA36" s="111"/>
      <c r="BB36" s="111"/>
      <c r="BC36" s="111"/>
      <c r="BD36" s="111"/>
      <c r="BE36" s="111"/>
    </row>
    <row r="37" spans="1:57" ht="12.75" customHeight="1" x14ac:dyDescent="0.25">
      <c r="A37" s="46">
        <f>ROW()</f>
        <v>37</v>
      </c>
      <c r="B37" s="591" t="s">
        <v>873</v>
      </c>
      <c r="C37" s="592"/>
      <c r="D37" s="592"/>
      <c r="E37" s="593"/>
      <c r="F37" s="446" t="s">
        <v>756</v>
      </c>
      <c r="G37" s="447"/>
      <c r="H37" s="447"/>
      <c r="I37" s="447"/>
      <c r="J37" s="447"/>
      <c r="K37" s="447"/>
      <c r="L37" s="447"/>
      <c r="M37" s="447"/>
      <c r="N37" s="447"/>
      <c r="O37" s="447"/>
      <c r="P37" s="447"/>
      <c r="Q37" s="447"/>
      <c r="R37" s="447"/>
      <c r="S37" s="447"/>
      <c r="T37" s="447"/>
      <c r="U37" s="511" t="s">
        <v>69</v>
      </c>
      <c r="V37" s="511"/>
      <c r="W37" s="511"/>
      <c r="X37" s="511"/>
      <c r="Y37" s="511"/>
      <c r="Z37" s="511"/>
      <c r="AA37" s="511"/>
      <c r="AB37" s="511"/>
      <c r="AC37" s="511"/>
      <c r="AD37" s="512"/>
      <c r="AE37" s="443"/>
      <c r="AF37" s="444"/>
      <c r="AG37" s="444"/>
      <c r="AH37" s="444"/>
      <c r="AI37" s="444"/>
      <c r="AJ37" s="444"/>
      <c r="AK37" s="444"/>
      <c r="AL37" s="445"/>
      <c r="AM37" s="376"/>
      <c r="AO37" s="110" t="s">
        <v>69</v>
      </c>
      <c r="AP37" s="98" t="s">
        <v>60</v>
      </c>
      <c r="AQ37" s="113" t="s">
        <v>61</v>
      </c>
      <c r="AR37" s="108"/>
      <c r="AS37" s="108"/>
      <c r="AT37" s="111"/>
      <c r="AU37" s="111"/>
      <c r="AV37" s="111"/>
      <c r="AW37" s="111"/>
      <c r="AX37" s="111"/>
      <c r="AY37" s="111"/>
      <c r="AZ37" s="111"/>
      <c r="BA37" s="111"/>
      <c r="BB37" s="111"/>
      <c r="BC37" s="111"/>
      <c r="BD37" s="111"/>
      <c r="BE37" s="111"/>
    </row>
    <row r="38" spans="1:57" ht="12.75" customHeight="1" x14ac:dyDescent="0.25">
      <c r="A38" s="46">
        <f>ROW()</f>
        <v>38</v>
      </c>
      <c r="B38" s="446"/>
      <c r="C38" s="447"/>
      <c r="D38" s="447"/>
      <c r="E38" s="448"/>
      <c r="F38" s="446" t="s">
        <v>757</v>
      </c>
      <c r="G38" s="447"/>
      <c r="H38" s="447"/>
      <c r="I38" s="447"/>
      <c r="J38" s="447"/>
      <c r="K38" s="447"/>
      <c r="L38" s="447"/>
      <c r="M38" s="447"/>
      <c r="N38" s="447"/>
      <c r="O38" s="447"/>
      <c r="P38" s="447"/>
      <c r="Q38" s="447"/>
      <c r="R38" s="447"/>
      <c r="S38" s="447"/>
      <c r="T38" s="447"/>
      <c r="U38" s="466" t="s">
        <v>69</v>
      </c>
      <c r="V38" s="466"/>
      <c r="W38" s="466"/>
      <c r="X38" s="466"/>
      <c r="Y38" s="466"/>
      <c r="Z38" s="466"/>
      <c r="AA38" s="466"/>
      <c r="AB38" s="466"/>
      <c r="AC38" s="466"/>
      <c r="AD38" s="467"/>
      <c r="AE38" s="443"/>
      <c r="AF38" s="444"/>
      <c r="AG38" s="444"/>
      <c r="AH38" s="444"/>
      <c r="AI38" s="444"/>
      <c r="AJ38" s="444"/>
      <c r="AK38" s="444"/>
      <c r="AL38" s="445"/>
      <c r="AM38" s="376"/>
      <c r="AO38" s="110" t="s">
        <v>69</v>
      </c>
      <c r="AP38" s="98" t="s">
        <v>60</v>
      </c>
      <c r="AQ38" s="113" t="s">
        <v>61</v>
      </c>
      <c r="AR38" s="115"/>
      <c r="AS38" s="108"/>
      <c r="AT38" s="111"/>
      <c r="AU38" s="111"/>
      <c r="AV38" s="111"/>
      <c r="AW38" s="111"/>
      <c r="AX38" s="111"/>
      <c r="AY38" s="111"/>
      <c r="AZ38" s="111"/>
      <c r="BA38" s="111"/>
      <c r="BB38" s="111"/>
      <c r="BC38" s="111"/>
      <c r="BD38" s="111"/>
      <c r="BE38" s="111"/>
    </row>
    <row r="39" spans="1:57" ht="12.75" customHeight="1" x14ac:dyDescent="0.25">
      <c r="A39" s="46">
        <f>ROW()</f>
        <v>39</v>
      </c>
      <c r="B39" s="446"/>
      <c r="C39" s="447"/>
      <c r="D39" s="447"/>
      <c r="E39" s="448"/>
      <c r="F39" s="446" t="s">
        <v>758</v>
      </c>
      <c r="G39" s="447"/>
      <c r="H39" s="447"/>
      <c r="I39" s="447"/>
      <c r="J39" s="447"/>
      <c r="K39" s="447"/>
      <c r="L39" s="447"/>
      <c r="M39" s="447"/>
      <c r="N39" s="447"/>
      <c r="O39" s="447"/>
      <c r="P39" s="447"/>
      <c r="Q39" s="447"/>
      <c r="R39" s="447"/>
      <c r="S39" s="447"/>
      <c r="T39" s="447"/>
      <c r="U39" s="466" t="s">
        <v>69</v>
      </c>
      <c r="V39" s="466"/>
      <c r="W39" s="466"/>
      <c r="X39" s="466"/>
      <c r="Y39" s="466"/>
      <c r="Z39" s="466"/>
      <c r="AA39" s="466"/>
      <c r="AB39" s="466"/>
      <c r="AC39" s="466"/>
      <c r="AD39" s="467"/>
      <c r="AE39" s="443"/>
      <c r="AF39" s="444"/>
      <c r="AG39" s="444"/>
      <c r="AH39" s="444"/>
      <c r="AI39" s="444"/>
      <c r="AJ39" s="444"/>
      <c r="AK39" s="444"/>
      <c r="AL39" s="445"/>
      <c r="AM39" s="376"/>
      <c r="AO39" s="110" t="s">
        <v>69</v>
      </c>
      <c r="AP39" s="98" t="s">
        <v>60</v>
      </c>
      <c r="AQ39" s="113" t="s">
        <v>61</v>
      </c>
      <c r="AR39" s="115"/>
      <c r="AS39" s="108"/>
      <c r="AT39" s="111"/>
      <c r="AU39" s="111"/>
      <c r="AV39" s="111"/>
      <c r="AW39" s="111"/>
      <c r="AX39" s="111"/>
      <c r="AY39" s="111"/>
      <c r="AZ39" s="111"/>
      <c r="BA39" s="111"/>
      <c r="BB39" s="111"/>
      <c r="BC39" s="111"/>
      <c r="BD39" s="111"/>
      <c r="BE39" s="111"/>
    </row>
    <row r="40" spans="1:57" ht="13.65" customHeight="1" x14ac:dyDescent="0.25">
      <c r="A40" s="46">
        <f>ROW()</f>
        <v>40</v>
      </c>
      <c r="B40" s="446" t="s">
        <v>111</v>
      </c>
      <c r="C40" s="447"/>
      <c r="D40" s="447"/>
      <c r="E40" s="448"/>
      <c r="F40" s="446" t="s">
        <v>1000</v>
      </c>
      <c r="G40" s="447"/>
      <c r="H40" s="447"/>
      <c r="I40" s="447"/>
      <c r="J40" s="447"/>
      <c r="K40" s="447"/>
      <c r="L40" s="447"/>
      <c r="M40" s="447"/>
      <c r="N40" s="447"/>
      <c r="O40" s="447"/>
      <c r="P40" s="447"/>
      <c r="Q40" s="447"/>
      <c r="R40" s="447"/>
      <c r="S40" s="447"/>
      <c r="T40" s="447"/>
      <c r="U40" s="447"/>
      <c r="V40" s="441" t="s">
        <v>69</v>
      </c>
      <c r="W40" s="441"/>
      <c r="X40" s="441"/>
      <c r="Y40" s="441"/>
      <c r="Z40" s="441"/>
      <c r="AA40" s="441"/>
      <c r="AB40" s="441"/>
      <c r="AC40" s="441"/>
      <c r="AD40" s="442"/>
      <c r="AE40" s="443"/>
      <c r="AF40" s="444"/>
      <c r="AG40" s="444"/>
      <c r="AH40" s="444"/>
      <c r="AI40" s="444"/>
      <c r="AJ40" s="444"/>
      <c r="AK40" s="444"/>
      <c r="AL40" s="445"/>
      <c r="AM40" s="376"/>
      <c r="AO40" s="110" t="s">
        <v>69</v>
      </c>
      <c r="AP40" s="125" t="s">
        <v>62</v>
      </c>
      <c r="AQ40" s="125" t="s">
        <v>55</v>
      </c>
      <c r="AR40" s="300"/>
      <c r="AS40" s="108"/>
      <c r="AT40" s="111"/>
      <c r="AU40" s="111"/>
      <c r="AV40" s="111"/>
      <c r="AW40" s="111"/>
      <c r="AX40" s="111"/>
      <c r="AY40" s="111"/>
      <c r="AZ40" s="111"/>
      <c r="BA40" s="111"/>
      <c r="BB40" s="111"/>
      <c r="BC40" s="111"/>
      <c r="BD40" s="111"/>
      <c r="BE40" s="111"/>
    </row>
    <row r="41" spans="1:57" ht="13.65" customHeight="1" x14ac:dyDescent="0.25">
      <c r="A41" s="46">
        <f>ROW()</f>
        <v>41</v>
      </c>
      <c r="B41" s="588" t="s">
        <v>881</v>
      </c>
      <c r="C41" s="589"/>
      <c r="D41" s="589"/>
      <c r="E41" s="590"/>
      <c r="F41" s="446" t="s">
        <v>882</v>
      </c>
      <c r="G41" s="447"/>
      <c r="H41" s="447"/>
      <c r="I41" s="447"/>
      <c r="J41" s="447"/>
      <c r="K41" s="447"/>
      <c r="L41" s="447"/>
      <c r="M41" s="447"/>
      <c r="N41" s="447"/>
      <c r="O41" s="447"/>
      <c r="P41" s="447"/>
      <c r="Q41" s="447"/>
      <c r="R41" s="447"/>
      <c r="S41" s="447"/>
      <c r="T41" s="447"/>
      <c r="U41" s="490" t="s">
        <v>69</v>
      </c>
      <c r="V41" s="490"/>
      <c r="W41" s="490"/>
      <c r="X41" s="490"/>
      <c r="Y41" s="490"/>
      <c r="Z41" s="490"/>
      <c r="AA41" s="490"/>
      <c r="AB41" s="490"/>
      <c r="AC41" s="490"/>
      <c r="AD41" s="491"/>
      <c r="AE41" s="443"/>
      <c r="AF41" s="444"/>
      <c r="AG41" s="444"/>
      <c r="AH41" s="444"/>
      <c r="AI41" s="444"/>
      <c r="AJ41" s="444"/>
      <c r="AK41" s="444"/>
      <c r="AL41" s="445"/>
      <c r="AM41" s="376"/>
      <c r="AO41" s="110" t="s">
        <v>69</v>
      </c>
      <c r="AP41" s="298" t="s">
        <v>884</v>
      </c>
      <c r="AQ41" s="298" t="s">
        <v>885</v>
      </c>
      <c r="AR41" s="298" t="s">
        <v>886</v>
      </c>
      <c r="AS41" s="113" t="s">
        <v>887</v>
      </c>
      <c r="AT41" s="117" t="s">
        <v>888</v>
      </c>
      <c r="AU41" s="117" t="s">
        <v>73</v>
      </c>
      <c r="AV41" s="111"/>
      <c r="AW41" s="111"/>
      <c r="AX41" s="111"/>
      <c r="AY41" s="111"/>
      <c r="AZ41" s="111"/>
      <c r="BA41" s="111"/>
      <c r="BB41" s="111"/>
      <c r="BC41" s="111"/>
      <c r="BD41" s="111"/>
      <c r="BE41" s="111"/>
    </row>
    <row r="42" spans="1:57" ht="13.65" customHeight="1" x14ac:dyDescent="0.25">
      <c r="A42" s="46">
        <f>ROW()</f>
        <v>42</v>
      </c>
      <c r="B42" s="446" t="s">
        <v>883</v>
      </c>
      <c r="C42" s="447"/>
      <c r="D42" s="447"/>
      <c r="E42" s="448"/>
      <c r="F42" s="446" t="s">
        <v>963</v>
      </c>
      <c r="G42" s="447"/>
      <c r="H42" s="447"/>
      <c r="I42" s="447"/>
      <c r="J42" s="447"/>
      <c r="K42" s="447"/>
      <c r="L42" s="447"/>
      <c r="M42" s="447"/>
      <c r="N42" s="447"/>
      <c r="O42" s="447"/>
      <c r="P42" s="447"/>
      <c r="Q42" s="447"/>
      <c r="R42" s="447"/>
      <c r="S42" s="447"/>
      <c r="T42" s="447"/>
      <c r="U42" s="447"/>
      <c r="V42" s="447"/>
      <c r="W42" s="447"/>
      <c r="X42" s="546" t="s">
        <v>889</v>
      </c>
      <c r="Y42" s="546"/>
      <c r="Z42" s="546"/>
      <c r="AA42" s="546"/>
      <c r="AB42" s="546"/>
      <c r="AC42" s="546"/>
      <c r="AD42" s="551"/>
      <c r="AE42" s="443"/>
      <c r="AF42" s="444"/>
      <c r="AG42" s="444"/>
      <c r="AH42" s="444"/>
      <c r="AI42" s="444"/>
      <c r="AJ42" s="444"/>
      <c r="AK42" s="444"/>
      <c r="AL42" s="445"/>
      <c r="AM42" s="376"/>
      <c r="AO42" s="113" t="s">
        <v>69</v>
      </c>
      <c r="AP42" s="150" t="s">
        <v>889</v>
      </c>
      <c r="AQ42" s="119" t="s">
        <v>965</v>
      </c>
      <c r="AR42" s="119" t="s">
        <v>73</v>
      </c>
      <c r="AS42" s="108"/>
      <c r="AT42" s="111"/>
      <c r="AU42" s="111"/>
      <c r="AV42" s="111"/>
      <c r="AW42" s="111"/>
      <c r="AX42" s="111"/>
      <c r="AY42" s="111"/>
      <c r="AZ42" s="111"/>
      <c r="BA42" s="111"/>
      <c r="BB42" s="111"/>
      <c r="BC42" s="111"/>
      <c r="BD42" s="111"/>
      <c r="BE42" s="111"/>
    </row>
    <row r="43" spans="1:57" ht="13.65" customHeight="1" x14ac:dyDescent="0.25">
      <c r="A43" s="46">
        <f>ROW()</f>
        <v>43</v>
      </c>
      <c r="B43" s="446" t="s">
        <v>883</v>
      </c>
      <c r="C43" s="447"/>
      <c r="D43" s="447"/>
      <c r="E43" s="448"/>
      <c r="F43" s="446" t="s">
        <v>964</v>
      </c>
      <c r="G43" s="447"/>
      <c r="H43" s="447"/>
      <c r="I43" s="447"/>
      <c r="J43" s="447"/>
      <c r="K43" s="447"/>
      <c r="L43" s="447"/>
      <c r="M43" s="447"/>
      <c r="N43" s="447"/>
      <c r="O43" s="447"/>
      <c r="P43" s="447"/>
      <c r="Q43" s="447"/>
      <c r="R43" s="447"/>
      <c r="S43" s="447"/>
      <c r="T43" s="447"/>
      <c r="U43" s="447"/>
      <c r="V43" s="447"/>
      <c r="W43" s="447"/>
      <c r="X43" s="546" t="s">
        <v>965</v>
      </c>
      <c r="Y43" s="546"/>
      <c r="Z43" s="546"/>
      <c r="AA43" s="546"/>
      <c r="AB43" s="546"/>
      <c r="AC43" s="546"/>
      <c r="AD43" s="551"/>
      <c r="AE43" s="378"/>
      <c r="AF43" s="379"/>
      <c r="AG43" s="379"/>
      <c r="AH43" s="379"/>
      <c r="AI43" s="379"/>
      <c r="AJ43" s="379"/>
      <c r="AK43" s="379"/>
      <c r="AL43" s="380"/>
      <c r="AM43" s="376"/>
      <c r="AO43" s="113" t="s">
        <v>69</v>
      </c>
      <c r="AP43" s="119" t="s">
        <v>889</v>
      </c>
      <c r="AQ43" s="150" t="s">
        <v>965</v>
      </c>
      <c r="AR43" s="119" t="s">
        <v>73</v>
      </c>
      <c r="AS43" s="108"/>
      <c r="AT43" s="111"/>
      <c r="AU43" s="111"/>
      <c r="AV43" s="111"/>
      <c r="AW43" s="111"/>
      <c r="AX43" s="111"/>
      <c r="AY43" s="111"/>
      <c r="AZ43" s="111"/>
      <c r="BA43" s="111"/>
      <c r="BB43" s="111"/>
      <c r="BC43" s="111"/>
      <c r="BD43" s="111"/>
      <c r="BE43" s="111"/>
    </row>
    <row r="44" spans="1:57" ht="13.65" customHeight="1" x14ac:dyDescent="0.25">
      <c r="A44" s="46">
        <f>ROW()</f>
        <v>44</v>
      </c>
      <c r="B44" s="446" t="s">
        <v>202</v>
      </c>
      <c r="C44" s="447"/>
      <c r="D44" s="447"/>
      <c r="E44" s="448"/>
      <c r="F44" s="446" t="s">
        <v>759</v>
      </c>
      <c r="G44" s="447"/>
      <c r="H44" s="447"/>
      <c r="I44" s="447"/>
      <c r="J44" s="447"/>
      <c r="K44" s="447"/>
      <c r="L44" s="447"/>
      <c r="M44" s="447"/>
      <c r="N44" s="447" t="s">
        <v>760</v>
      </c>
      <c r="O44" s="447"/>
      <c r="P44" s="447"/>
      <c r="Q44" s="447"/>
      <c r="R44" s="546" t="s">
        <v>429</v>
      </c>
      <c r="S44" s="546"/>
      <c r="T44" s="546"/>
      <c r="U44" s="533" t="str">
        <f>IF(units="Select","",AR44)</f>
        <v/>
      </c>
      <c r="V44" s="533"/>
      <c r="W44" s="533"/>
      <c r="X44" s="71" t="s">
        <v>203</v>
      </c>
      <c r="Y44" s="546" t="s">
        <v>429</v>
      </c>
      <c r="Z44" s="546"/>
      <c r="AA44" s="546"/>
      <c r="AB44" s="487" t="str">
        <f>IF(units="Select","",AR45)</f>
        <v/>
      </c>
      <c r="AC44" s="487"/>
      <c r="AD44" s="488"/>
      <c r="AE44" s="443"/>
      <c r="AF44" s="444"/>
      <c r="AG44" s="444"/>
      <c r="AH44" s="444"/>
      <c r="AI44" s="444"/>
      <c r="AJ44" s="444"/>
      <c r="AK44" s="444"/>
      <c r="AL44" s="445"/>
      <c r="AM44" s="376"/>
      <c r="AO44" s="103" t="s">
        <v>69</v>
      </c>
      <c r="AP44" s="104" t="s">
        <v>104</v>
      </c>
      <c r="AQ44" s="104" t="s">
        <v>103</v>
      </c>
      <c r="AR44" s="186" t="str">
        <f>IF(units=unit_usc,AQ44,AP44)</f>
        <v>bar g</v>
      </c>
      <c r="AS44" s="207"/>
      <c r="AT44" s="111"/>
      <c r="AU44" s="111"/>
      <c r="AV44" s="111"/>
      <c r="AW44" s="111"/>
      <c r="AX44" s="111"/>
      <c r="AY44" s="111"/>
      <c r="AZ44" s="111"/>
      <c r="BA44" s="111"/>
      <c r="BB44" s="111"/>
      <c r="BC44" s="111"/>
      <c r="BD44" s="111"/>
      <c r="BE44" s="111"/>
    </row>
    <row r="45" spans="1:57" ht="13.65" customHeight="1" x14ac:dyDescent="0.25">
      <c r="A45" s="46">
        <f>ROW()</f>
        <v>45</v>
      </c>
      <c r="B45" s="446" t="s">
        <v>204</v>
      </c>
      <c r="C45" s="447"/>
      <c r="D45" s="447"/>
      <c r="E45" s="448"/>
      <c r="F45" s="455"/>
      <c r="G45" s="456"/>
      <c r="H45" s="456"/>
      <c r="I45" s="456"/>
      <c r="J45" s="456"/>
      <c r="K45" s="456"/>
      <c r="L45" s="456"/>
      <c r="M45" s="456"/>
      <c r="N45" s="447" t="s">
        <v>761</v>
      </c>
      <c r="O45" s="447"/>
      <c r="P45" s="447"/>
      <c r="Q45" s="447"/>
      <c r="R45" s="546" t="s">
        <v>429</v>
      </c>
      <c r="S45" s="546"/>
      <c r="T45" s="546"/>
      <c r="U45" s="533" t="str">
        <f>IF(units="Select","",AR44)</f>
        <v/>
      </c>
      <c r="V45" s="533"/>
      <c r="W45" s="533"/>
      <c r="X45" s="71" t="s">
        <v>203</v>
      </c>
      <c r="Y45" s="546" t="s">
        <v>429</v>
      </c>
      <c r="Z45" s="546"/>
      <c r="AA45" s="546"/>
      <c r="AB45" s="487" t="str">
        <f>IF(units="Select","",AR45)</f>
        <v/>
      </c>
      <c r="AC45" s="487"/>
      <c r="AD45" s="488"/>
      <c r="AE45" s="443"/>
      <c r="AF45" s="444"/>
      <c r="AG45" s="444"/>
      <c r="AH45" s="444"/>
      <c r="AI45" s="444"/>
      <c r="AJ45" s="444"/>
      <c r="AK45" s="444"/>
      <c r="AL45" s="445"/>
      <c r="AM45" s="376"/>
      <c r="AO45" s="292"/>
      <c r="AP45" s="104" t="s">
        <v>99</v>
      </c>
      <c r="AQ45" s="104" t="s">
        <v>98</v>
      </c>
      <c r="AR45" s="186" t="str">
        <f>IF(units=unit_usc,AQ45,AP45)</f>
        <v>°C</v>
      </c>
      <c r="AS45" s="207"/>
      <c r="AT45" s="111"/>
      <c r="AU45" s="111"/>
      <c r="AV45" s="111"/>
      <c r="AW45" s="111"/>
      <c r="AX45" s="111"/>
      <c r="AY45" s="111"/>
      <c r="AZ45" s="111"/>
      <c r="BA45" s="111"/>
      <c r="BB45" s="111"/>
      <c r="BC45" s="111"/>
      <c r="BD45" s="111"/>
      <c r="BE45" s="111"/>
    </row>
    <row r="46" spans="1:57" ht="13.65" customHeight="1" x14ac:dyDescent="0.25">
      <c r="A46" s="46">
        <f>ROW()</f>
        <v>46</v>
      </c>
      <c r="B46" s="446" t="s">
        <v>1002</v>
      </c>
      <c r="C46" s="447"/>
      <c r="D46" s="447"/>
      <c r="E46" s="448"/>
      <c r="F46" s="446" t="s">
        <v>1001</v>
      </c>
      <c r="G46" s="447"/>
      <c r="H46" s="447"/>
      <c r="I46" s="447"/>
      <c r="J46" s="447"/>
      <c r="K46" s="447"/>
      <c r="L46" s="447"/>
      <c r="M46" s="447"/>
      <c r="N46" s="447"/>
      <c r="O46" s="447"/>
      <c r="P46" s="447"/>
      <c r="Q46" s="447"/>
      <c r="R46" s="447"/>
      <c r="S46" s="447"/>
      <c r="T46" s="447"/>
      <c r="U46" s="441" t="s">
        <v>69</v>
      </c>
      <c r="V46" s="441"/>
      <c r="W46" s="441"/>
      <c r="X46" s="441"/>
      <c r="Y46" s="441"/>
      <c r="Z46" s="441"/>
      <c r="AA46" s="441"/>
      <c r="AB46" s="441"/>
      <c r="AC46" s="441"/>
      <c r="AD46" s="442"/>
      <c r="AE46" s="443"/>
      <c r="AF46" s="444"/>
      <c r="AG46" s="444"/>
      <c r="AH46" s="444"/>
      <c r="AI46" s="444"/>
      <c r="AJ46" s="444"/>
      <c r="AK46" s="444"/>
      <c r="AL46" s="445"/>
      <c r="AM46" s="376"/>
      <c r="AO46" s="110" t="s">
        <v>69</v>
      </c>
      <c r="AP46" s="98" t="s">
        <v>60</v>
      </c>
      <c r="AQ46" s="98" t="s">
        <v>61</v>
      </c>
      <c r="AR46" s="106"/>
      <c r="AS46" s="108"/>
      <c r="AT46" s="111"/>
      <c r="AU46" s="111"/>
      <c r="AV46" s="111"/>
      <c r="AW46" s="111"/>
      <c r="AX46" s="111"/>
      <c r="AY46" s="111"/>
      <c r="AZ46" s="111"/>
      <c r="BA46" s="111"/>
      <c r="BB46" s="111"/>
      <c r="BC46" s="111"/>
      <c r="BD46" s="111"/>
      <c r="BE46" s="111"/>
    </row>
    <row r="47" spans="1:57" ht="13.65" customHeight="1" x14ac:dyDescent="0.25">
      <c r="A47" s="46">
        <f>ROW()</f>
        <v>47</v>
      </c>
      <c r="B47" s="565"/>
      <c r="C47" s="566"/>
      <c r="D47" s="566"/>
      <c r="E47" s="567"/>
      <c r="F47" s="446" t="s">
        <v>659</v>
      </c>
      <c r="G47" s="447"/>
      <c r="H47" s="447"/>
      <c r="I47" s="447"/>
      <c r="J47" s="447"/>
      <c r="K47" s="447"/>
      <c r="L47" s="447"/>
      <c r="M47" s="447"/>
      <c r="N47" s="447"/>
      <c r="O47" s="447"/>
      <c r="P47" s="447"/>
      <c r="Q47" s="447"/>
      <c r="R47" s="447"/>
      <c r="S47" s="447"/>
      <c r="T47" s="447"/>
      <c r="U47" s="546" t="s">
        <v>429</v>
      </c>
      <c r="V47" s="546"/>
      <c r="W47" s="546"/>
      <c r="X47" s="546"/>
      <c r="Y47" s="546"/>
      <c r="Z47" s="546"/>
      <c r="AA47" s="546"/>
      <c r="AB47" s="546"/>
      <c r="AC47" s="546"/>
      <c r="AD47" s="551"/>
      <c r="AE47" s="443"/>
      <c r="AF47" s="444"/>
      <c r="AG47" s="444"/>
      <c r="AH47" s="444"/>
      <c r="AI47" s="444"/>
      <c r="AJ47" s="444"/>
      <c r="AK47" s="444"/>
      <c r="AL47" s="445"/>
      <c r="AM47" s="376"/>
      <c r="AO47" s="95"/>
      <c r="AP47" s="106"/>
      <c r="AQ47" s="130"/>
      <c r="AR47"/>
      <c r="AS47"/>
    </row>
    <row r="48" spans="1:57" ht="13.65" customHeight="1" x14ac:dyDescent="0.25">
      <c r="A48" s="46">
        <f>ROW()</f>
        <v>48</v>
      </c>
      <c r="B48" s="565" t="s">
        <v>1003</v>
      </c>
      <c r="C48" s="566"/>
      <c r="D48" s="566"/>
      <c r="E48" s="567"/>
      <c r="F48" s="446" t="s">
        <v>1095</v>
      </c>
      <c r="G48" s="447"/>
      <c r="H48" s="447"/>
      <c r="I48" s="447"/>
      <c r="J48" s="447"/>
      <c r="K48" s="447"/>
      <c r="L48" s="447"/>
      <c r="M48" s="447"/>
      <c r="N48" s="447"/>
      <c r="O48" s="447"/>
      <c r="P48" s="447"/>
      <c r="Q48" s="447"/>
      <c r="R48" s="447"/>
      <c r="S48" s="447"/>
      <c r="T48" s="447"/>
      <c r="U48" s="441" t="s">
        <v>69</v>
      </c>
      <c r="V48" s="441"/>
      <c r="W48" s="441"/>
      <c r="X48" s="441"/>
      <c r="Y48" s="441"/>
      <c r="Z48" s="441"/>
      <c r="AA48" s="441"/>
      <c r="AB48" s="441"/>
      <c r="AC48" s="441"/>
      <c r="AD48" s="442"/>
      <c r="AE48" s="443"/>
      <c r="AF48" s="444"/>
      <c r="AG48" s="444"/>
      <c r="AH48" s="444"/>
      <c r="AI48" s="444"/>
      <c r="AJ48" s="444"/>
      <c r="AK48" s="444"/>
      <c r="AL48" s="445"/>
      <c r="AM48" s="376"/>
      <c r="AO48" s="128" t="s">
        <v>69</v>
      </c>
      <c r="AP48" s="124" t="s">
        <v>60</v>
      </c>
      <c r="AQ48" s="124" t="s">
        <v>61</v>
      </c>
      <c r="AR48"/>
      <c r="AS48"/>
    </row>
    <row r="49" spans="1:57" ht="13.65" customHeight="1" x14ac:dyDescent="0.25">
      <c r="A49" s="46">
        <f>ROW()</f>
        <v>49</v>
      </c>
      <c r="B49" s="565"/>
      <c r="C49" s="566"/>
      <c r="D49" s="566"/>
      <c r="E49" s="567"/>
      <c r="F49" s="539" t="s">
        <v>1006</v>
      </c>
      <c r="G49" s="540"/>
      <c r="H49" s="540"/>
      <c r="I49" s="540"/>
      <c r="J49" s="540"/>
      <c r="K49" s="540"/>
      <c r="L49" s="540"/>
      <c r="M49" s="540"/>
      <c r="N49" s="540"/>
      <c r="O49" s="540"/>
      <c r="P49" s="540"/>
      <c r="Q49" s="540"/>
      <c r="R49" s="540"/>
      <c r="S49" s="541"/>
      <c r="T49" s="455" t="s">
        <v>1004</v>
      </c>
      <c r="U49" s="456"/>
      <c r="V49" s="456"/>
      <c r="W49" s="457"/>
      <c r="X49" s="455" t="s">
        <v>1005</v>
      </c>
      <c r="Y49" s="456"/>
      <c r="Z49" s="456"/>
      <c r="AA49" s="457"/>
      <c r="AB49" s="480"/>
      <c r="AC49" s="481"/>
      <c r="AD49" s="482"/>
      <c r="AE49" s="443"/>
      <c r="AF49" s="444"/>
      <c r="AG49" s="444"/>
      <c r="AH49" s="444"/>
      <c r="AI49" s="444"/>
      <c r="AJ49" s="444"/>
      <c r="AK49" s="444"/>
      <c r="AL49" s="445"/>
      <c r="AM49" s="376"/>
      <c r="AO49" s="95"/>
      <c r="AP49" s="95"/>
      <c r="AQ49" s="111"/>
      <c r="AR49" s="111"/>
      <c r="AS49" s="111"/>
      <c r="AT49" s="111"/>
      <c r="AU49" s="111"/>
      <c r="AV49" s="111"/>
      <c r="AW49" s="111"/>
      <c r="AX49" s="111"/>
      <c r="AY49" s="111"/>
      <c r="AZ49" s="111"/>
      <c r="BA49" s="111"/>
      <c r="BB49" s="111"/>
      <c r="BC49" s="111"/>
      <c r="BD49" s="111"/>
      <c r="BE49" s="111"/>
    </row>
    <row r="50" spans="1:57" ht="13.65" customHeight="1" x14ac:dyDescent="0.25">
      <c r="A50" s="46">
        <f>ROW()</f>
        <v>50</v>
      </c>
      <c r="B50" s="565"/>
      <c r="C50" s="566"/>
      <c r="D50" s="566"/>
      <c r="E50" s="567"/>
      <c r="F50" s="203"/>
      <c r="G50" s="345"/>
      <c r="H50" s="345"/>
      <c r="I50" s="345"/>
      <c r="J50" s="345"/>
      <c r="K50" s="542" t="s">
        <v>1007</v>
      </c>
      <c r="L50" s="542"/>
      <c r="M50" s="542"/>
      <c r="N50" s="542"/>
      <c r="O50" s="542"/>
      <c r="P50" s="542"/>
      <c r="Q50" s="542"/>
      <c r="R50" s="542"/>
      <c r="S50" s="543"/>
      <c r="T50" s="550" t="s">
        <v>429</v>
      </c>
      <c r="U50" s="546"/>
      <c r="V50" s="546"/>
      <c r="W50" s="551"/>
      <c r="X50" s="550" t="s">
        <v>429</v>
      </c>
      <c r="Y50" s="546"/>
      <c r="Z50" s="546"/>
      <c r="AA50" s="551"/>
      <c r="AB50" s="493" t="str">
        <f>IF(units="Select","",AR50)</f>
        <v/>
      </c>
      <c r="AC50" s="487"/>
      <c r="AD50" s="488"/>
      <c r="AE50" s="443"/>
      <c r="AF50" s="444"/>
      <c r="AG50" s="444"/>
      <c r="AH50" s="444"/>
      <c r="AI50" s="444"/>
      <c r="AJ50" s="444"/>
      <c r="AK50" s="444"/>
      <c r="AL50" s="445"/>
      <c r="AM50" s="376"/>
      <c r="AO50" s="108"/>
      <c r="AP50" s="104" t="s">
        <v>104</v>
      </c>
      <c r="AQ50" s="104" t="s">
        <v>103</v>
      </c>
      <c r="AR50" s="186" t="str">
        <f>IF(units=unit_usc,AQ50,AP50)</f>
        <v>bar g</v>
      </c>
      <c r="AS50" s="111"/>
      <c r="AT50" s="111"/>
      <c r="AU50" s="111"/>
      <c r="AV50" s="111"/>
      <c r="AW50" s="111"/>
      <c r="AX50" s="111"/>
      <c r="AY50" s="111"/>
      <c r="AZ50" s="111"/>
      <c r="BA50" s="111"/>
      <c r="BB50" s="111"/>
      <c r="BC50" s="111"/>
      <c r="BD50" s="111"/>
      <c r="BE50" s="111"/>
    </row>
    <row r="51" spans="1:57" ht="13.65" customHeight="1" x14ac:dyDescent="0.25">
      <c r="A51" s="46">
        <f>ROW()</f>
        <v>51</v>
      </c>
      <c r="B51" s="565"/>
      <c r="C51" s="566"/>
      <c r="D51" s="566"/>
      <c r="E51" s="567"/>
      <c r="F51" s="203"/>
      <c r="G51" s="345"/>
      <c r="H51" s="345"/>
      <c r="I51" s="345"/>
      <c r="J51" s="345"/>
      <c r="K51" s="597" t="str">
        <f>IF(OR(pump_type="VS4",pump_type="VS5"),"Discharge elbow and pipe :","Column pipe :")</f>
        <v>Column pipe :</v>
      </c>
      <c r="L51" s="597"/>
      <c r="M51" s="597"/>
      <c r="N51" s="597"/>
      <c r="O51" s="597"/>
      <c r="P51" s="597"/>
      <c r="Q51" s="597"/>
      <c r="R51" s="597"/>
      <c r="S51" s="598"/>
      <c r="T51" s="550" t="s">
        <v>429</v>
      </c>
      <c r="U51" s="546"/>
      <c r="V51" s="546"/>
      <c r="W51" s="551"/>
      <c r="X51" s="550" t="s">
        <v>429</v>
      </c>
      <c r="Y51" s="546"/>
      <c r="Z51" s="546"/>
      <c r="AA51" s="551"/>
      <c r="AB51" s="493" t="str">
        <f>IF(units="Select","",AR51)</f>
        <v/>
      </c>
      <c r="AC51" s="487"/>
      <c r="AD51" s="488"/>
      <c r="AE51" s="443"/>
      <c r="AF51" s="444"/>
      <c r="AG51" s="444"/>
      <c r="AH51" s="444"/>
      <c r="AI51" s="444"/>
      <c r="AJ51" s="444"/>
      <c r="AK51" s="444"/>
      <c r="AL51" s="445"/>
      <c r="AM51" s="376"/>
      <c r="AO51" s="108"/>
      <c r="AP51" s="104" t="s">
        <v>104</v>
      </c>
      <c r="AQ51" s="104" t="s">
        <v>103</v>
      </c>
      <c r="AR51" s="186" t="str">
        <f>IF(units=unit_usc,AQ51,AP51)</f>
        <v>bar g</v>
      </c>
      <c r="AS51" s="184" t="str">
        <f>IF(OR(pump_type="VS1",pump_type="VS2",pump_type="VS3",pump_type="VS4",pump_type="VS5"),"Input data",IF(AND(OR(pump_type="VS6",pump_type="VS7"),U48="No"),"N/A",IF(K51="","","Input data")))</f>
        <v>Input data</v>
      </c>
      <c r="AT51" s="111"/>
      <c r="AU51" s="111"/>
      <c r="AV51" s="111"/>
      <c r="AW51" s="111"/>
      <c r="AX51" s="111"/>
      <c r="AY51" s="111"/>
      <c r="AZ51" s="111"/>
      <c r="BA51" s="111"/>
      <c r="BB51" s="111"/>
      <c r="BC51" s="111"/>
      <c r="BD51" s="111"/>
      <c r="BE51" s="111"/>
    </row>
    <row r="52" spans="1:57" ht="13.65" customHeight="1" x14ac:dyDescent="0.25">
      <c r="A52" s="46">
        <f>ROW()</f>
        <v>52</v>
      </c>
      <c r="B52" s="565"/>
      <c r="C52" s="566"/>
      <c r="D52" s="566"/>
      <c r="E52" s="567"/>
      <c r="F52" s="203"/>
      <c r="G52" s="345"/>
      <c r="H52" s="345"/>
      <c r="I52" s="345"/>
      <c r="J52" s="345"/>
      <c r="K52" s="542" t="s">
        <v>556</v>
      </c>
      <c r="L52" s="542"/>
      <c r="M52" s="542"/>
      <c r="N52" s="542"/>
      <c r="O52" s="542"/>
      <c r="P52" s="542"/>
      <c r="Q52" s="542"/>
      <c r="R52" s="542"/>
      <c r="S52" s="543"/>
      <c r="T52" s="550" t="s">
        <v>429</v>
      </c>
      <c r="U52" s="546"/>
      <c r="V52" s="546"/>
      <c r="W52" s="551"/>
      <c r="X52" s="550" t="s">
        <v>429</v>
      </c>
      <c r="Y52" s="546"/>
      <c r="Z52" s="546"/>
      <c r="AA52" s="551"/>
      <c r="AB52" s="493" t="str">
        <f>IF(units="Select","",AR52)</f>
        <v/>
      </c>
      <c r="AC52" s="487"/>
      <c r="AD52" s="488"/>
      <c r="AE52" s="443"/>
      <c r="AF52" s="444"/>
      <c r="AG52" s="444"/>
      <c r="AH52" s="444"/>
      <c r="AI52" s="444"/>
      <c r="AJ52" s="444"/>
      <c r="AK52" s="444"/>
      <c r="AL52" s="445"/>
      <c r="AM52" s="376"/>
      <c r="AO52" s="108"/>
      <c r="AP52" s="104" t="s">
        <v>104</v>
      </c>
      <c r="AQ52" s="104" t="s">
        <v>103</v>
      </c>
      <c r="AR52" s="186" t="str">
        <f>IF(units=unit_usc,AQ52,AP52)</f>
        <v>bar g</v>
      </c>
      <c r="AS52" s="184" t="str">
        <f>IF(OR(pump_type="VS1",pump_type="VS2",pump_type="VS3",pump_type="VS4",pump_type="VS5"),"Input data",IF(AND(OR(pump_type="VS6",pump_type="VS7"),U48="No"),"N/A",IF(K52="","","Input data")))</f>
        <v>Input data</v>
      </c>
      <c r="AT52" s="111"/>
      <c r="AU52" s="111"/>
      <c r="AV52" s="111"/>
      <c r="AW52" s="111"/>
      <c r="AX52" s="111"/>
      <c r="AY52" s="111"/>
      <c r="AZ52" s="111"/>
      <c r="BA52" s="111"/>
      <c r="BB52" s="111"/>
      <c r="BC52" s="111"/>
      <c r="BD52" s="111"/>
      <c r="BE52" s="111"/>
    </row>
    <row r="53" spans="1:57" ht="13.65" customHeight="1" x14ac:dyDescent="0.25">
      <c r="A53" s="46">
        <f>ROW()</f>
        <v>53</v>
      </c>
      <c r="B53" s="565"/>
      <c r="C53" s="566"/>
      <c r="D53" s="566"/>
      <c r="E53" s="567"/>
      <c r="F53" s="203"/>
      <c r="G53" s="345"/>
      <c r="H53" s="345"/>
      <c r="I53" s="345"/>
      <c r="J53" s="345"/>
      <c r="K53" s="542" t="s">
        <v>548</v>
      </c>
      <c r="L53" s="542"/>
      <c r="M53" s="542"/>
      <c r="N53" s="542"/>
      <c r="O53" s="542"/>
      <c r="P53" s="542"/>
      <c r="Q53" s="542"/>
      <c r="R53" s="542"/>
      <c r="S53" s="543"/>
      <c r="T53" s="550" t="s">
        <v>429</v>
      </c>
      <c r="U53" s="546"/>
      <c r="V53" s="546"/>
      <c r="W53" s="551"/>
      <c r="X53" s="550" t="s">
        <v>429</v>
      </c>
      <c r="Y53" s="546"/>
      <c r="Z53" s="546"/>
      <c r="AA53" s="551"/>
      <c r="AB53" s="493" t="str">
        <f>IF(units="Select","",AR53)</f>
        <v/>
      </c>
      <c r="AC53" s="487"/>
      <c r="AD53" s="488"/>
      <c r="AE53" s="443"/>
      <c r="AF53" s="444"/>
      <c r="AG53" s="444"/>
      <c r="AH53" s="444"/>
      <c r="AI53" s="444"/>
      <c r="AJ53" s="444"/>
      <c r="AK53" s="444"/>
      <c r="AL53" s="445"/>
      <c r="AM53" s="376"/>
      <c r="AO53" s="140"/>
      <c r="AP53" s="104" t="s">
        <v>104</v>
      </c>
      <c r="AQ53" s="104" t="s">
        <v>103</v>
      </c>
      <c r="AR53" s="186" t="str">
        <f>IF(units=unit_usc,AQ53,AP53)</f>
        <v>bar g</v>
      </c>
      <c r="AS53" s="179"/>
      <c r="AT53" s="319"/>
      <c r="AU53" s="111"/>
      <c r="AV53" s="111"/>
      <c r="AW53" s="111"/>
      <c r="AX53" s="111"/>
      <c r="AY53" s="111"/>
      <c r="AZ53" s="111"/>
      <c r="BA53" s="111"/>
      <c r="BB53" s="111"/>
      <c r="BC53" s="111"/>
      <c r="BD53" s="111"/>
      <c r="BE53" s="111"/>
    </row>
    <row r="54" spans="1:57" ht="13.65" customHeight="1" x14ac:dyDescent="0.25">
      <c r="A54" s="46">
        <f>ROW()</f>
        <v>54</v>
      </c>
      <c r="B54" s="446"/>
      <c r="C54" s="447"/>
      <c r="D54" s="447"/>
      <c r="E54" s="448"/>
      <c r="F54" s="446" t="s">
        <v>941</v>
      </c>
      <c r="G54" s="447"/>
      <c r="H54" s="447"/>
      <c r="I54" s="447"/>
      <c r="J54" s="447"/>
      <c r="K54" s="447"/>
      <c r="L54" s="447"/>
      <c r="M54" s="447"/>
      <c r="N54" s="447"/>
      <c r="O54" s="447"/>
      <c r="P54" s="447"/>
      <c r="Q54" s="447"/>
      <c r="R54" s="447"/>
      <c r="S54" s="447"/>
      <c r="T54" s="447"/>
      <c r="U54" s="490" t="s">
        <v>69</v>
      </c>
      <c r="V54" s="490"/>
      <c r="W54" s="490"/>
      <c r="X54" s="490"/>
      <c r="Y54" s="490"/>
      <c r="Z54" s="490"/>
      <c r="AA54" s="490"/>
      <c r="AB54" s="490"/>
      <c r="AC54" s="490"/>
      <c r="AD54" s="491"/>
      <c r="AE54" s="443"/>
      <c r="AF54" s="444"/>
      <c r="AG54" s="444"/>
      <c r="AH54" s="444"/>
      <c r="AI54" s="444"/>
      <c r="AJ54" s="444"/>
      <c r="AK54" s="444"/>
      <c r="AL54" s="445"/>
      <c r="AM54" s="376"/>
      <c r="AO54" s="110" t="s">
        <v>69</v>
      </c>
      <c r="AP54" s="98" t="s">
        <v>205</v>
      </c>
      <c r="AQ54" s="98" t="s">
        <v>206</v>
      </c>
      <c r="AR54" s="106"/>
      <c r="AS54" s="108"/>
      <c r="AT54" s="111"/>
      <c r="AU54" s="111"/>
      <c r="AV54" s="111"/>
      <c r="AW54" s="111"/>
      <c r="AX54" s="111"/>
      <c r="AY54" s="111"/>
      <c r="AZ54" s="111"/>
      <c r="BA54" s="111"/>
      <c r="BB54" s="111"/>
      <c r="BC54" s="111"/>
      <c r="BD54" s="111"/>
      <c r="BE54" s="111"/>
    </row>
    <row r="55" spans="1:57" ht="13.65" customHeight="1" x14ac:dyDescent="0.25">
      <c r="A55" s="46">
        <f>ROW()</f>
        <v>55</v>
      </c>
      <c r="B55" s="446"/>
      <c r="C55" s="447"/>
      <c r="D55" s="447"/>
      <c r="E55" s="448"/>
      <c r="F55" s="446" t="s">
        <v>1094</v>
      </c>
      <c r="G55" s="447"/>
      <c r="H55" s="447"/>
      <c r="I55" s="447"/>
      <c r="J55" s="447"/>
      <c r="K55" s="447"/>
      <c r="L55" s="447"/>
      <c r="M55" s="447"/>
      <c r="N55" s="447"/>
      <c r="O55" s="447"/>
      <c r="P55" s="447"/>
      <c r="Q55" s="447"/>
      <c r="R55" s="447"/>
      <c r="S55" s="447"/>
      <c r="T55" s="447"/>
      <c r="U55" s="441" t="s">
        <v>207</v>
      </c>
      <c r="V55" s="441"/>
      <c r="W55" s="441"/>
      <c r="X55" s="441"/>
      <c r="Y55" s="441"/>
      <c r="Z55" s="441"/>
      <c r="AA55" s="441"/>
      <c r="AB55" s="441"/>
      <c r="AC55" s="441"/>
      <c r="AD55" s="442"/>
      <c r="AE55" s="443"/>
      <c r="AF55" s="444"/>
      <c r="AG55" s="444"/>
      <c r="AH55" s="444"/>
      <c r="AI55" s="444"/>
      <c r="AJ55" s="444"/>
      <c r="AK55" s="444"/>
      <c r="AL55" s="445"/>
      <c r="AM55" s="376"/>
      <c r="AO55" s="113" t="s">
        <v>69</v>
      </c>
      <c r="AP55" s="98" t="s">
        <v>60</v>
      </c>
      <c r="AQ55" s="98" t="s">
        <v>61</v>
      </c>
      <c r="AR55" s="103" t="s">
        <v>207</v>
      </c>
      <c r="AS55" s="108"/>
      <c r="AT55" s="111"/>
      <c r="AU55" s="111"/>
      <c r="AV55" s="111"/>
      <c r="AW55" s="111"/>
      <c r="AX55" s="111"/>
      <c r="AY55" s="111"/>
      <c r="AZ55" s="111"/>
      <c r="BA55" s="111"/>
      <c r="BB55" s="111"/>
      <c r="BC55" s="111"/>
      <c r="BD55" s="111"/>
      <c r="BE55" s="111"/>
    </row>
    <row r="56" spans="1:57" ht="13.65" customHeight="1" x14ac:dyDescent="0.25">
      <c r="A56" s="46">
        <f>ROW()</f>
        <v>56</v>
      </c>
      <c r="B56" s="446"/>
      <c r="C56" s="447"/>
      <c r="D56" s="447"/>
      <c r="E56" s="448"/>
      <c r="F56" s="446" t="s">
        <v>1008</v>
      </c>
      <c r="G56" s="447"/>
      <c r="H56" s="447"/>
      <c r="I56" s="447"/>
      <c r="J56" s="447"/>
      <c r="K56" s="447"/>
      <c r="L56" s="447"/>
      <c r="M56" s="447"/>
      <c r="N56" s="447"/>
      <c r="O56" s="447"/>
      <c r="P56" s="447"/>
      <c r="Q56" s="447"/>
      <c r="R56" s="447"/>
      <c r="S56" s="447"/>
      <c r="T56" s="447"/>
      <c r="U56" s="447"/>
      <c r="V56" s="447"/>
      <c r="W56" s="441" t="s">
        <v>69</v>
      </c>
      <c r="X56" s="441"/>
      <c r="Y56" s="441"/>
      <c r="Z56" s="441"/>
      <c r="AA56" s="441"/>
      <c r="AB56" s="441"/>
      <c r="AC56" s="441"/>
      <c r="AD56" s="442"/>
      <c r="AE56" s="443"/>
      <c r="AF56" s="444"/>
      <c r="AG56" s="444"/>
      <c r="AH56" s="444"/>
      <c r="AI56" s="444"/>
      <c r="AJ56" s="444"/>
      <c r="AK56" s="444"/>
      <c r="AL56" s="445"/>
      <c r="AM56" s="376"/>
      <c r="AO56" s="110" t="s">
        <v>69</v>
      </c>
      <c r="AP56" s="98" t="s">
        <v>60</v>
      </c>
      <c r="AQ56" s="98" t="s">
        <v>61</v>
      </c>
      <c r="AR56" s="106"/>
      <c r="AS56" s="12"/>
      <c r="AT56" s="111"/>
      <c r="AU56" s="111"/>
      <c r="AV56" s="111"/>
      <c r="AW56" s="111"/>
      <c r="AX56" s="111"/>
      <c r="AY56" s="111"/>
      <c r="AZ56" s="111"/>
      <c r="BA56" s="111"/>
      <c r="BB56" s="111"/>
      <c r="BC56" s="111"/>
      <c r="BD56" s="111"/>
      <c r="BE56" s="111"/>
    </row>
    <row r="57" spans="1:57" ht="13.65" customHeight="1" x14ac:dyDescent="0.25">
      <c r="A57" s="46">
        <f>ROW()</f>
        <v>57</v>
      </c>
      <c r="B57" s="446"/>
      <c r="C57" s="447"/>
      <c r="D57" s="447"/>
      <c r="E57" s="448"/>
      <c r="F57" s="446" t="s">
        <v>1009</v>
      </c>
      <c r="G57" s="447"/>
      <c r="H57" s="447"/>
      <c r="I57" s="447"/>
      <c r="J57" s="447"/>
      <c r="K57" s="447"/>
      <c r="L57" s="447"/>
      <c r="M57" s="447"/>
      <c r="N57" s="447"/>
      <c r="O57" s="447"/>
      <c r="P57" s="447"/>
      <c r="Q57" s="447"/>
      <c r="R57" s="447"/>
      <c r="S57" s="447"/>
      <c r="T57" s="447"/>
      <c r="U57" s="447"/>
      <c r="V57" s="447"/>
      <c r="W57" s="441" t="s">
        <v>69</v>
      </c>
      <c r="X57" s="441"/>
      <c r="Y57" s="441"/>
      <c r="Z57" s="441"/>
      <c r="AA57" s="441"/>
      <c r="AB57" s="441"/>
      <c r="AC57" s="441"/>
      <c r="AD57" s="442"/>
      <c r="AE57" s="443"/>
      <c r="AF57" s="444"/>
      <c r="AG57" s="444"/>
      <c r="AH57" s="444"/>
      <c r="AI57" s="444"/>
      <c r="AJ57" s="444"/>
      <c r="AK57" s="444"/>
      <c r="AL57" s="445"/>
      <c r="AM57" s="376"/>
      <c r="AO57" s="110" t="s">
        <v>69</v>
      </c>
      <c r="AP57" s="294" t="s">
        <v>60</v>
      </c>
      <c r="AQ57" s="98" t="s">
        <v>61</v>
      </c>
      <c r="AR57" s="106"/>
      <c r="AS57" s="12"/>
      <c r="AT57" s="111"/>
      <c r="AU57" s="111"/>
      <c r="AV57" s="111"/>
      <c r="AW57" s="111"/>
      <c r="AX57" s="111"/>
      <c r="AY57" s="111"/>
      <c r="AZ57" s="111"/>
      <c r="BA57" s="111"/>
      <c r="BB57" s="111"/>
      <c r="BC57" s="111"/>
      <c r="BD57" s="111"/>
      <c r="BE57" s="111"/>
    </row>
    <row r="58" spans="1:57" ht="13.65" customHeight="1" x14ac:dyDescent="0.25">
      <c r="A58" s="46">
        <f>ROW()</f>
        <v>58</v>
      </c>
      <c r="B58" s="446"/>
      <c r="C58" s="447"/>
      <c r="D58" s="447"/>
      <c r="E58" s="448"/>
      <c r="F58" s="539" t="s">
        <v>208</v>
      </c>
      <c r="G58" s="540"/>
      <c r="H58" s="540"/>
      <c r="I58" s="540"/>
      <c r="J58" s="540"/>
      <c r="K58" s="540"/>
      <c r="L58" s="540"/>
      <c r="M58" s="540"/>
      <c r="N58" s="540"/>
      <c r="O58" s="540"/>
      <c r="P58" s="540"/>
      <c r="Q58" s="540"/>
      <c r="R58" s="540"/>
      <c r="S58" s="540"/>
      <c r="T58" s="540"/>
      <c r="U58" s="540"/>
      <c r="V58" s="540"/>
      <c r="W58" s="540"/>
      <c r="X58" s="540"/>
      <c r="Y58" s="540"/>
      <c r="Z58" s="540"/>
      <c r="AA58" s="540"/>
      <c r="AB58" s="540"/>
      <c r="AC58" s="540"/>
      <c r="AD58" s="541"/>
      <c r="AE58" s="443"/>
      <c r="AF58" s="444"/>
      <c r="AG58" s="444"/>
      <c r="AH58" s="444"/>
      <c r="AI58" s="444"/>
      <c r="AJ58" s="444"/>
      <c r="AK58" s="444"/>
      <c r="AL58" s="445"/>
      <c r="AM58" s="376"/>
      <c r="AO58" s="304"/>
      <c r="AP58" s="106"/>
      <c r="AQ58" s="106"/>
      <c r="AR58" s="106"/>
      <c r="AS58" s="108"/>
      <c r="AT58" s="111"/>
      <c r="AU58" s="111"/>
      <c r="AV58" s="111"/>
      <c r="AW58" s="111"/>
      <c r="AX58" s="111"/>
      <c r="AY58" s="111"/>
      <c r="AZ58" s="111"/>
      <c r="BA58" s="111"/>
      <c r="BB58" s="111"/>
      <c r="BC58" s="111"/>
      <c r="BD58" s="111"/>
      <c r="BE58" s="111"/>
    </row>
    <row r="59" spans="1:57" ht="13.65" customHeight="1" x14ac:dyDescent="0.25">
      <c r="A59" s="46">
        <f>ROW()</f>
        <v>59</v>
      </c>
      <c r="B59" s="446" t="s">
        <v>1010</v>
      </c>
      <c r="C59" s="447"/>
      <c r="D59" s="447"/>
      <c r="E59" s="448"/>
      <c r="F59" s="446" t="s">
        <v>1011</v>
      </c>
      <c r="G59" s="447"/>
      <c r="H59" s="447"/>
      <c r="I59" s="447"/>
      <c r="J59" s="447"/>
      <c r="K59" s="447"/>
      <c r="L59" s="447"/>
      <c r="M59" s="447"/>
      <c r="N59" s="447"/>
      <c r="O59" s="447"/>
      <c r="P59" s="447"/>
      <c r="Q59" s="447"/>
      <c r="R59" s="447"/>
      <c r="S59" s="447"/>
      <c r="T59" s="447"/>
      <c r="U59" s="441" t="s">
        <v>60</v>
      </c>
      <c r="V59" s="441"/>
      <c r="W59" s="441"/>
      <c r="X59" s="441"/>
      <c r="Y59" s="441"/>
      <c r="Z59" s="441"/>
      <c r="AA59" s="441"/>
      <c r="AB59" s="441"/>
      <c r="AC59" s="441"/>
      <c r="AD59" s="442"/>
      <c r="AE59" s="568" t="str">
        <f>IF(U59="Yes", "According to Annex K.1 and state in line 60","")</f>
        <v>According to Annex K.1 and state in line 60</v>
      </c>
      <c r="AF59" s="569"/>
      <c r="AG59" s="569"/>
      <c r="AH59" s="569"/>
      <c r="AI59" s="569"/>
      <c r="AJ59" s="569"/>
      <c r="AK59" s="569"/>
      <c r="AL59" s="570"/>
      <c r="AM59" s="376"/>
      <c r="AO59" s="113" t="s">
        <v>69</v>
      </c>
      <c r="AP59" s="103" t="s">
        <v>60</v>
      </c>
      <c r="AQ59" s="98" t="s">
        <v>61</v>
      </c>
      <c r="AR59" s="106"/>
      <c r="AS59" s="108"/>
      <c r="AT59" s="111"/>
      <c r="AU59" s="111"/>
      <c r="AV59" s="111"/>
      <c r="AW59" s="111"/>
      <c r="AX59" s="111"/>
      <c r="AY59" s="111"/>
      <c r="AZ59" s="111"/>
      <c r="BA59" s="111"/>
      <c r="BB59" s="111"/>
      <c r="BC59" s="111"/>
      <c r="BD59" s="111"/>
      <c r="BE59" s="111"/>
    </row>
    <row r="60" spans="1:57" ht="13.65" customHeight="1" x14ac:dyDescent="0.25">
      <c r="A60" s="46">
        <f>ROW()</f>
        <v>60</v>
      </c>
      <c r="B60" s="446" t="s">
        <v>1010</v>
      </c>
      <c r="C60" s="447"/>
      <c r="D60" s="447"/>
      <c r="E60" s="448"/>
      <c r="F60" s="446" t="s">
        <v>1012</v>
      </c>
      <c r="G60" s="447"/>
      <c r="H60" s="447"/>
      <c r="I60" s="447"/>
      <c r="J60" s="447"/>
      <c r="K60" s="447"/>
      <c r="L60" s="447"/>
      <c r="M60" s="447"/>
      <c r="N60" s="447"/>
      <c r="O60" s="447"/>
      <c r="P60" s="447"/>
      <c r="Q60" s="447"/>
      <c r="R60" s="447"/>
      <c r="S60" s="447"/>
      <c r="T60" s="447"/>
      <c r="U60" s="490" t="s">
        <v>429</v>
      </c>
      <c r="V60" s="490"/>
      <c r="W60" s="490"/>
      <c r="X60" s="490"/>
      <c r="Y60" s="490"/>
      <c r="Z60" s="490"/>
      <c r="AA60" s="490"/>
      <c r="AB60" s="490"/>
      <c r="AC60" s="490"/>
      <c r="AD60" s="491"/>
      <c r="AE60" s="571"/>
      <c r="AF60" s="572"/>
      <c r="AG60" s="572"/>
      <c r="AH60" s="572"/>
      <c r="AI60" s="572"/>
      <c r="AJ60" s="572"/>
      <c r="AK60" s="572"/>
      <c r="AL60" s="573"/>
      <c r="AM60" s="376"/>
      <c r="AO60" s="115"/>
      <c r="AP60" s="100"/>
      <c r="AQ60" s="106"/>
      <c r="AR60" s="106"/>
      <c r="AS60" s="108"/>
      <c r="AT60" s="111"/>
      <c r="AU60" s="111"/>
      <c r="AV60" s="111"/>
      <c r="AW60" s="111"/>
      <c r="AX60" s="111"/>
      <c r="AY60" s="111"/>
      <c r="AZ60" s="111"/>
      <c r="BA60" s="111"/>
      <c r="BB60" s="111"/>
      <c r="BC60" s="111"/>
      <c r="BD60" s="111"/>
      <c r="BE60" s="111"/>
    </row>
    <row r="61" spans="1:57" ht="13.65" customHeight="1" x14ac:dyDescent="0.25">
      <c r="A61" s="46">
        <f>ROW()</f>
        <v>61</v>
      </c>
      <c r="B61" s="446"/>
      <c r="C61" s="447"/>
      <c r="D61" s="447"/>
      <c r="E61" s="448"/>
      <c r="F61" s="574" t="str">
        <f>AS61</f>
        <v/>
      </c>
      <c r="G61" s="575"/>
      <c r="H61" s="575"/>
      <c r="I61" s="575"/>
      <c r="J61" s="575"/>
      <c r="K61" s="575"/>
      <c r="L61" s="575"/>
      <c r="M61" s="575"/>
      <c r="N61" s="575"/>
      <c r="O61" s="575"/>
      <c r="P61" s="575"/>
      <c r="Q61" s="575"/>
      <c r="R61" s="575"/>
      <c r="S61" s="575"/>
      <c r="T61" s="575"/>
      <c r="U61" s="575"/>
      <c r="V61" s="575"/>
      <c r="W61" s="575"/>
      <c r="X61" s="575"/>
      <c r="Y61" s="575"/>
      <c r="Z61" s="490" t="s">
        <v>429</v>
      </c>
      <c r="AA61" s="490"/>
      <c r="AB61" s="490"/>
      <c r="AC61" s="487" t="str">
        <f>IF(F61="","",AR61)</f>
        <v/>
      </c>
      <c r="AD61" s="488"/>
      <c r="AE61" s="443"/>
      <c r="AF61" s="444"/>
      <c r="AG61" s="444"/>
      <c r="AH61" s="444"/>
      <c r="AI61" s="444"/>
      <c r="AJ61" s="444"/>
      <c r="AK61" s="444"/>
      <c r="AL61" s="445"/>
      <c r="AM61" s="376"/>
      <c r="AO61" s="140"/>
      <c r="AP61" s="104" t="s">
        <v>142</v>
      </c>
      <c r="AQ61" s="104" t="s">
        <v>141</v>
      </c>
      <c r="AR61" s="185" t="str">
        <f>IF(units=unit_usc,AQ61,AP61)</f>
        <v>mm</v>
      </c>
      <c r="AS61" s="187" t="str">
        <f>IF(OR(pump_type="OH1",pump_type="OH2",pump_type="OH3",pump_type="OH5",pump_type="OH5 BS 4082-1",pump_type="OH6"),AT61,IF(OR(pump_type="BB1",pump_type="BB2",pump_type="BB3"),AU61,""))</f>
        <v/>
      </c>
      <c r="AT61" s="187" t="s">
        <v>763</v>
      </c>
      <c r="AU61" s="187" t="s">
        <v>762</v>
      </c>
      <c r="AV61" s="111"/>
      <c r="AW61" s="111"/>
      <c r="AX61" s="111"/>
      <c r="AY61" s="111"/>
      <c r="AZ61" s="111"/>
      <c r="BA61" s="111"/>
      <c r="BB61" s="111"/>
      <c r="BC61" s="111"/>
      <c r="BD61" s="111"/>
      <c r="BE61" s="111"/>
    </row>
    <row r="62" spans="1:57" ht="13.65" customHeight="1" thickBot="1" x14ac:dyDescent="0.3">
      <c r="A62" s="46">
        <f>ROW()</f>
        <v>62</v>
      </c>
      <c r="B62" s="446"/>
      <c r="C62" s="447"/>
      <c r="D62" s="447"/>
      <c r="E62" s="448"/>
      <c r="F62" s="446" t="s">
        <v>1013</v>
      </c>
      <c r="G62" s="447"/>
      <c r="H62" s="447"/>
      <c r="I62" s="447"/>
      <c r="J62" s="447"/>
      <c r="K62" s="447"/>
      <c r="L62" s="447"/>
      <c r="M62" s="447"/>
      <c r="N62" s="447"/>
      <c r="O62" s="447"/>
      <c r="P62" s="447"/>
      <c r="Q62" s="447"/>
      <c r="R62" s="447"/>
      <c r="S62" s="447"/>
      <c r="T62" s="447"/>
      <c r="U62" s="447"/>
      <c r="V62" s="447"/>
      <c r="W62" s="447"/>
      <c r="X62" s="447"/>
      <c r="Y62" s="490" t="s">
        <v>429</v>
      </c>
      <c r="Z62" s="490"/>
      <c r="AA62" s="490"/>
      <c r="AB62" s="490"/>
      <c r="AC62" s="490"/>
      <c r="AD62" s="491"/>
      <c r="AE62" s="443"/>
      <c r="AF62" s="444"/>
      <c r="AG62" s="444"/>
      <c r="AH62" s="444"/>
      <c r="AI62" s="444"/>
      <c r="AJ62" s="444"/>
      <c r="AK62" s="444"/>
      <c r="AL62" s="445"/>
      <c r="AM62" s="376"/>
      <c r="AO62" s="108"/>
      <c r="AP62" s="360"/>
      <c r="AQ62" s="360"/>
      <c r="AR62" s="106"/>
      <c r="AS62" s="108" t="str">
        <f>IF(OR(pump_type="BB1",pump_type="BB2",pump_type="BB3"),AT61,AS61)</f>
        <v/>
      </c>
      <c r="AT62" s="111"/>
      <c r="AU62" s="111"/>
      <c r="AV62" s="111"/>
      <c r="AW62" s="111"/>
      <c r="AX62" s="111"/>
      <c r="AY62" s="111"/>
      <c r="AZ62" s="111"/>
      <c r="BA62" s="111"/>
      <c r="BB62" s="111"/>
      <c r="BC62" s="111"/>
      <c r="BD62" s="111"/>
      <c r="BE62" s="111"/>
    </row>
    <row r="63" spans="1:57" ht="27" customHeight="1" thickBot="1" x14ac:dyDescent="0.3">
      <c r="A63" s="63"/>
      <c r="B63" s="483" t="s">
        <v>12</v>
      </c>
      <c r="C63" s="483"/>
      <c r="D63" s="483"/>
      <c r="E63" s="483"/>
      <c r="F63" s="483"/>
      <c r="G63" s="483"/>
      <c r="H63" s="483"/>
      <c r="I63" s="483"/>
      <c r="J63" s="483"/>
      <c r="K63" s="489" t="str">
        <f>document_number</f>
        <v>Insert Project Document Number</v>
      </c>
      <c r="L63" s="489"/>
      <c r="M63" s="489"/>
      <c r="N63" s="489"/>
      <c r="O63" s="489"/>
      <c r="P63" s="489"/>
      <c r="Q63" s="489"/>
      <c r="R63" s="489"/>
      <c r="S63" s="489"/>
      <c r="T63" s="489"/>
      <c r="U63" s="489"/>
      <c r="V63" s="489"/>
      <c r="W63" s="489"/>
      <c r="X63" s="489"/>
      <c r="Y63" s="489"/>
      <c r="Z63" s="483" t="s">
        <v>457</v>
      </c>
      <c r="AA63" s="483"/>
      <c r="AB63" s="483"/>
      <c r="AC63" s="489" t="str">
        <f>document_revision</f>
        <v>Insert Project Document Revision</v>
      </c>
      <c r="AD63" s="489"/>
      <c r="AE63" s="489"/>
      <c r="AF63" s="489"/>
      <c r="AG63" s="483" t="s">
        <v>434</v>
      </c>
      <c r="AH63" s="483"/>
      <c r="AI63" s="483"/>
      <c r="AJ63" s="483"/>
      <c r="AK63" s="483"/>
      <c r="AL63" s="484">
        <f>total_page</f>
        <v>13</v>
      </c>
      <c r="AM63" s="485"/>
      <c r="AO63" s="11"/>
      <c r="AP63" s="11"/>
      <c r="AQ63" s="11"/>
      <c r="AR63"/>
      <c r="AS63"/>
    </row>
  </sheetData>
  <dataConsolidate/>
  <mergeCells count="304">
    <mergeCell ref="AE53:AL53"/>
    <mergeCell ref="AE50:AL50"/>
    <mergeCell ref="X49:AA49"/>
    <mergeCell ref="X53:AA53"/>
    <mergeCell ref="X50:AA50"/>
    <mergeCell ref="X51:AA51"/>
    <mergeCell ref="X52:AA52"/>
    <mergeCell ref="AB50:AD50"/>
    <mergeCell ref="K51:S51"/>
    <mergeCell ref="K52:S52"/>
    <mergeCell ref="K50:S50"/>
    <mergeCell ref="K53:S53"/>
    <mergeCell ref="T53:W53"/>
    <mergeCell ref="AB53:AD53"/>
    <mergeCell ref="T51:W51"/>
    <mergeCell ref="T52:W52"/>
    <mergeCell ref="F14:T14"/>
    <mergeCell ref="U14:AD14"/>
    <mergeCell ref="F31:T31"/>
    <mergeCell ref="B41:E41"/>
    <mergeCell ref="B42:E42"/>
    <mergeCell ref="F41:T41"/>
    <mergeCell ref="U41:AD41"/>
    <mergeCell ref="F26:K26"/>
    <mergeCell ref="F27:K27"/>
    <mergeCell ref="F28:K28"/>
    <mergeCell ref="F29:K29"/>
    <mergeCell ref="N29:O29"/>
    <mergeCell ref="N28:O28"/>
    <mergeCell ref="N27:O27"/>
    <mergeCell ref="N26:O26"/>
    <mergeCell ref="L29:M29"/>
    <mergeCell ref="L26:M26"/>
    <mergeCell ref="B33:E33"/>
    <mergeCell ref="B34:E34"/>
    <mergeCell ref="B24:E24"/>
    <mergeCell ref="B25:E25"/>
    <mergeCell ref="B26:E26"/>
    <mergeCell ref="B27:E27"/>
    <mergeCell ref="F42:W42"/>
    <mergeCell ref="F46:T46"/>
    <mergeCell ref="F49:S49"/>
    <mergeCell ref="AE38:AL38"/>
    <mergeCell ref="AE39:AL39"/>
    <mergeCell ref="AE40:AL40"/>
    <mergeCell ref="AE44:AL44"/>
    <mergeCell ref="AE45:AL45"/>
    <mergeCell ref="AE46:AL46"/>
    <mergeCell ref="AE41:AL41"/>
    <mergeCell ref="AE42:AL42"/>
    <mergeCell ref="F43:W43"/>
    <mergeCell ref="X42:AD42"/>
    <mergeCell ref="X43:AD43"/>
    <mergeCell ref="F48:T48"/>
    <mergeCell ref="U47:AD47"/>
    <mergeCell ref="AE49:AL49"/>
    <mergeCell ref="V40:AD40"/>
    <mergeCell ref="F40:U40"/>
    <mergeCell ref="F35:T35"/>
    <mergeCell ref="U38:AD38"/>
    <mergeCell ref="F36:T36"/>
    <mergeCell ref="F37:T37"/>
    <mergeCell ref="F38:T38"/>
    <mergeCell ref="B40:E40"/>
    <mergeCell ref="U39:AD39"/>
    <mergeCell ref="B44:E44"/>
    <mergeCell ref="AB44:AD44"/>
    <mergeCell ref="F39:T39"/>
    <mergeCell ref="U36:AD36"/>
    <mergeCell ref="U37:AD37"/>
    <mergeCell ref="B35:E35"/>
    <mergeCell ref="B36:E36"/>
    <mergeCell ref="B37:E37"/>
    <mergeCell ref="B38:E38"/>
    <mergeCell ref="B39:E39"/>
    <mergeCell ref="B43:E43"/>
    <mergeCell ref="B54:E54"/>
    <mergeCell ref="B55:E55"/>
    <mergeCell ref="B49:E49"/>
    <mergeCell ref="B53:E53"/>
    <mergeCell ref="B50:E50"/>
    <mergeCell ref="B51:E51"/>
    <mergeCell ref="U44:W44"/>
    <mergeCell ref="Y44:AA44"/>
    <mergeCell ref="F45:M45"/>
    <mergeCell ref="F44:M44"/>
    <mergeCell ref="R44:T44"/>
    <mergeCell ref="N44:Q44"/>
    <mergeCell ref="N45:Q45"/>
    <mergeCell ref="R45:T45"/>
    <mergeCell ref="U45:W45"/>
    <mergeCell ref="Y45:AA45"/>
    <mergeCell ref="U46:AD46"/>
    <mergeCell ref="B52:E52"/>
    <mergeCell ref="B45:E45"/>
    <mergeCell ref="B46:E46"/>
    <mergeCell ref="AB45:AD45"/>
    <mergeCell ref="T49:W49"/>
    <mergeCell ref="T50:W50"/>
    <mergeCell ref="AB49:AD49"/>
    <mergeCell ref="B28:E28"/>
    <mergeCell ref="B29:E29"/>
    <mergeCell ref="B30:E30"/>
    <mergeCell ref="B31:E31"/>
    <mergeCell ref="B32:E32"/>
    <mergeCell ref="B6:E6"/>
    <mergeCell ref="B7:E7"/>
    <mergeCell ref="B8:E8"/>
    <mergeCell ref="B9:E9"/>
    <mergeCell ref="B10:E10"/>
    <mergeCell ref="B11:E11"/>
    <mergeCell ref="B12:E12"/>
    <mergeCell ref="B13:E13"/>
    <mergeCell ref="B15:E15"/>
    <mergeCell ref="B16:E16"/>
    <mergeCell ref="B17:E17"/>
    <mergeCell ref="B18:E18"/>
    <mergeCell ref="B19:E19"/>
    <mergeCell ref="B20:E20"/>
    <mergeCell ref="B21:E21"/>
    <mergeCell ref="B22:E22"/>
    <mergeCell ref="B23:E23"/>
    <mergeCell ref="B14:E14"/>
    <mergeCell ref="AE29:AL29"/>
    <mergeCell ref="AE30:AL30"/>
    <mergeCell ref="AE31:AL31"/>
    <mergeCell ref="AE32:AL32"/>
    <mergeCell ref="AE33:AL33"/>
    <mergeCell ref="AE34:AL34"/>
    <mergeCell ref="AE35:AL35"/>
    <mergeCell ref="AE36:AL36"/>
    <mergeCell ref="AE37:AL37"/>
    <mergeCell ref="AB17:AD17"/>
    <mergeCell ref="AE23:AL23"/>
    <mergeCell ref="AE24:AL24"/>
    <mergeCell ref="AE25:AL25"/>
    <mergeCell ref="AE26:AL26"/>
    <mergeCell ref="AE27:AL27"/>
    <mergeCell ref="AE28:AL28"/>
    <mergeCell ref="U34:AD34"/>
    <mergeCell ref="U35:AD35"/>
    <mergeCell ref="S23:U23"/>
    <mergeCell ref="V23:X23"/>
    <mergeCell ref="S26:U26"/>
    <mergeCell ref="V17:X17"/>
    <mergeCell ref="V18:X18"/>
    <mergeCell ref="V26:X26"/>
    <mergeCell ref="F34:T34"/>
    <mergeCell ref="S17:U17"/>
    <mergeCell ref="S18:U18"/>
    <mergeCell ref="O17:R17"/>
    <mergeCell ref="O18:R18"/>
    <mergeCell ref="F18:N18"/>
    <mergeCell ref="P24:R24"/>
    <mergeCell ref="P25:R25"/>
    <mergeCell ref="N25:O25"/>
    <mergeCell ref="AE16:AL16"/>
    <mergeCell ref="AE17:AL17"/>
    <mergeCell ref="AE18:AL18"/>
    <mergeCell ref="AE19:AL19"/>
    <mergeCell ref="AE20:AL20"/>
    <mergeCell ref="AE21:AL21"/>
    <mergeCell ref="AE22:AL22"/>
    <mergeCell ref="F11:AD11"/>
    <mergeCell ref="U20:AD20"/>
    <mergeCell ref="F21:AD21"/>
    <mergeCell ref="U13:AD13"/>
    <mergeCell ref="U19:AD19"/>
    <mergeCell ref="AB18:AD18"/>
    <mergeCell ref="S22:U22"/>
    <mergeCell ref="V22:X22"/>
    <mergeCell ref="F19:T19"/>
    <mergeCell ref="F20:T20"/>
    <mergeCell ref="P22:R22"/>
    <mergeCell ref="Y17:AA17"/>
    <mergeCell ref="Y18:AA18"/>
    <mergeCell ref="Y22:AD22"/>
    <mergeCell ref="O12:AD12"/>
    <mergeCell ref="F12:N12"/>
    <mergeCell ref="F17:N17"/>
    <mergeCell ref="AE6:AL6"/>
    <mergeCell ref="AE7:AL7"/>
    <mergeCell ref="AE8:AL8"/>
    <mergeCell ref="AE9:AL9"/>
    <mergeCell ref="AE10:AL10"/>
    <mergeCell ref="AE11:AL11"/>
    <mergeCell ref="AE12:AL12"/>
    <mergeCell ref="AE13:AL13"/>
    <mergeCell ref="AE15:AL15"/>
    <mergeCell ref="AE14:AL14"/>
    <mergeCell ref="N24:O24"/>
    <mergeCell ref="N23:O23"/>
    <mergeCell ref="N22:O22"/>
    <mergeCell ref="L25:M25"/>
    <mergeCell ref="L24:M24"/>
    <mergeCell ref="L23:M23"/>
    <mergeCell ref="L22:M22"/>
    <mergeCell ref="F23:K23"/>
    <mergeCell ref="F24:K24"/>
    <mergeCell ref="F25:K25"/>
    <mergeCell ref="V24:X24"/>
    <mergeCell ref="P23:R23"/>
    <mergeCell ref="P26:R26"/>
    <mergeCell ref="Y23:AD23"/>
    <mergeCell ref="Y24:AD24"/>
    <mergeCell ref="Y25:AD25"/>
    <mergeCell ref="Y26:AD26"/>
    <mergeCell ref="S25:U25"/>
    <mergeCell ref="V25:X25"/>
    <mergeCell ref="Y16:AA16"/>
    <mergeCell ref="AB16:AD16"/>
    <mergeCell ref="P27:R27"/>
    <mergeCell ref="W33:AD33"/>
    <mergeCell ref="U32:AD32"/>
    <mergeCell ref="S28:U28"/>
    <mergeCell ref="V28:X28"/>
    <mergeCell ref="S27:U27"/>
    <mergeCell ref="V27:X27"/>
    <mergeCell ref="Y27:AD27"/>
    <mergeCell ref="Y28:AD28"/>
    <mergeCell ref="Y29:AD29"/>
    <mergeCell ref="P28:R28"/>
    <mergeCell ref="P29:R29"/>
    <mergeCell ref="S29:U29"/>
    <mergeCell ref="V29:X29"/>
    <mergeCell ref="F30:T30"/>
    <mergeCell ref="U30:AD30"/>
    <mergeCell ref="F32:T32"/>
    <mergeCell ref="F33:V33"/>
    <mergeCell ref="U31:AD31"/>
    <mergeCell ref="L28:M28"/>
    <mergeCell ref="L27:M27"/>
    <mergeCell ref="S24:U24"/>
    <mergeCell ref="B56:E56"/>
    <mergeCell ref="B57:E57"/>
    <mergeCell ref="B1:AL1"/>
    <mergeCell ref="B2:J2"/>
    <mergeCell ref="K2:AL2"/>
    <mergeCell ref="B3:J3"/>
    <mergeCell ref="K3:AL3"/>
    <mergeCell ref="B4:E4"/>
    <mergeCell ref="F7:AD7"/>
    <mergeCell ref="S16:U16"/>
    <mergeCell ref="F16:R16"/>
    <mergeCell ref="F15:T15"/>
    <mergeCell ref="F6:T6"/>
    <mergeCell ref="F8:T8"/>
    <mergeCell ref="F9:T9"/>
    <mergeCell ref="F10:T10"/>
    <mergeCell ref="F13:T13"/>
    <mergeCell ref="U6:AD6"/>
    <mergeCell ref="U8:AD8"/>
    <mergeCell ref="U9:AD9"/>
    <mergeCell ref="U10:AD10"/>
    <mergeCell ref="U15:AD15"/>
    <mergeCell ref="V16:X16"/>
    <mergeCell ref="F5:AD5"/>
    <mergeCell ref="B62:E62"/>
    <mergeCell ref="AE59:AL60"/>
    <mergeCell ref="Y62:AD62"/>
    <mergeCell ref="Z61:AB61"/>
    <mergeCell ref="B61:E61"/>
    <mergeCell ref="B59:E59"/>
    <mergeCell ref="B60:E60"/>
    <mergeCell ref="F61:Y61"/>
    <mergeCell ref="B58:E58"/>
    <mergeCell ref="AE57:AL57"/>
    <mergeCell ref="U60:AD60"/>
    <mergeCell ref="U54:AD54"/>
    <mergeCell ref="F60:T60"/>
    <mergeCell ref="AE58:AL58"/>
    <mergeCell ref="AE61:AL61"/>
    <mergeCell ref="AC61:AD61"/>
    <mergeCell ref="F62:X62"/>
    <mergeCell ref="AE55:AL55"/>
    <mergeCell ref="AE56:AL56"/>
    <mergeCell ref="AE62:AL62"/>
    <mergeCell ref="W56:AD56"/>
    <mergeCell ref="W57:AD57"/>
    <mergeCell ref="U55:AD55"/>
    <mergeCell ref="B47:E47"/>
    <mergeCell ref="B48:E48"/>
    <mergeCell ref="F47:T47"/>
    <mergeCell ref="U48:AD48"/>
    <mergeCell ref="AE47:AL47"/>
    <mergeCell ref="AE48:AL48"/>
    <mergeCell ref="AL63:AM63"/>
    <mergeCell ref="AG63:AK63"/>
    <mergeCell ref="AC63:AF63"/>
    <mergeCell ref="Z63:AB63"/>
    <mergeCell ref="K63:Y63"/>
    <mergeCell ref="AE52:AL52"/>
    <mergeCell ref="AE51:AL51"/>
    <mergeCell ref="F54:T54"/>
    <mergeCell ref="F55:T55"/>
    <mergeCell ref="F56:V56"/>
    <mergeCell ref="F57:V57"/>
    <mergeCell ref="F59:T59"/>
    <mergeCell ref="F58:AD58"/>
    <mergeCell ref="U59:AD59"/>
    <mergeCell ref="B63:J63"/>
    <mergeCell ref="AE54:AL54"/>
    <mergeCell ref="AB52:AD52"/>
    <mergeCell ref="AB51:AD51"/>
  </mergeCells>
  <dataValidations count="43">
    <dataValidation type="list" allowBlank="1" showInputMessage="1" showErrorMessage="1" sqref="U6:AD6" xr:uid="{00000000-0002-0000-0500-000000000000}">
      <formula1>$AO$6:$BE$6</formula1>
    </dataValidation>
    <dataValidation type="list" allowBlank="1" showInputMessage="1" showErrorMessage="1" sqref="N25:N26" xr:uid="{00000000-0002-0000-0500-000001000000}">
      <formula1>$AO$26:$AS$26</formula1>
    </dataValidation>
    <dataValidation type="list" allowBlank="1" showInputMessage="1" showErrorMessage="1" sqref="N24" xr:uid="{00000000-0002-0000-0500-000002000000}">
      <formula1>$AO$25:$AS$25</formula1>
    </dataValidation>
    <dataValidation type="list" allowBlank="1" showInputMessage="1" showErrorMessage="1" sqref="U39" xr:uid="{00000000-0002-0000-0500-000003000000}">
      <formula1>$AO$39:$AQ$39</formula1>
    </dataValidation>
    <dataValidation type="list" allowBlank="1" showInputMessage="1" showErrorMessage="1" sqref="U19" xr:uid="{00000000-0002-0000-0500-000004000000}">
      <formula1>$AO$19:$AQ$19</formula1>
    </dataValidation>
    <dataValidation type="list" allowBlank="1" showInputMessage="1" showErrorMessage="1" sqref="U10:AD10" xr:uid="{00000000-0002-0000-0500-000005000000}">
      <formula1>$AO$10:$AQ$10</formula1>
    </dataValidation>
    <dataValidation type="list" allowBlank="1" showInputMessage="1" showErrorMessage="1" sqref="U9:AD9" xr:uid="{00000000-0002-0000-0500-000006000000}">
      <formula1>$AO$9:$AQ$9</formula1>
    </dataValidation>
    <dataValidation type="list" allowBlank="1" showInputMessage="1" showErrorMessage="1" sqref="U8:AD8" xr:uid="{00000000-0002-0000-0500-000007000000}">
      <formula1>$AO$8:$AQ$8</formula1>
    </dataValidation>
    <dataValidation type="list" allowBlank="1" showInputMessage="1" showErrorMessage="1" sqref="U54" xr:uid="{00000000-0002-0000-0500-000008000000}">
      <formula1>$AO$54:$AQ$54</formula1>
    </dataValidation>
    <dataValidation type="list" allowBlank="1" showInputMessage="1" showErrorMessage="1" sqref="U13" xr:uid="{00000000-0002-0000-0500-000009000000}">
      <formula1>$AO$13:$AR$13</formula1>
    </dataValidation>
    <dataValidation type="list" allowBlank="1" showInputMessage="1" showErrorMessage="1" sqref="U32" xr:uid="{00000000-0002-0000-0500-00000A000000}">
      <formula1>$AO$32:$AQ$32</formula1>
    </dataValidation>
    <dataValidation type="list" allowBlank="1" showInputMessage="1" showErrorMessage="1" sqref="U31:AD31" xr:uid="{00000000-0002-0000-0500-00000B000000}">
      <formula1>$AO$31:$AR$31</formula1>
    </dataValidation>
    <dataValidation type="list" allowBlank="1" showInputMessage="1" showErrorMessage="1" sqref="U30" xr:uid="{00000000-0002-0000-0500-00000C000000}">
      <formula1>$AO$30:$AQ$30</formula1>
    </dataValidation>
    <dataValidation type="list" allowBlank="1" showInputMessage="1" showErrorMessage="1" sqref="V17:X18 S23:S29" xr:uid="{00000000-0002-0000-0500-00000D000000}">
      <formula1>$AO$16:$AR$16</formula1>
    </dataValidation>
    <dataValidation type="list" allowBlank="1" showInputMessage="1" showErrorMessage="1" sqref="Y17:AA18 V23:V29" xr:uid="{00000000-0002-0000-0500-00000E000000}">
      <formula1>$AO$17:$AV$17</formula1>
    </dataValidation>
    <dataValidation type="list" allowBlank="1" showInputMessage="1" showErrorMessage="1" sqref="AB18:AD18" xr:uid="{00000000-0002-0000-0500-00000F000000}">
      <formula1>$AO$18:$AR$18</formula1>
    </dataValidation>
    <dataValidation type="list" allowBlank="1" showInputMessage="1" showErrorMessage="1" sqref="AB17:AD17" xr:uid="{00000000-0002-0000-0500-000010000000}">
      <formula1>$AO$18:$AU$18</formula1>
    </dataValidation>
    <dataValidation type="list" allowBlank="1" showInputMessage="1" showErrorMessage="1" sqref="P23:P29" xr:uid="{00000000-0002-0000-0500-000011000000}">
      <formula1>$AO$22:$AR$22</formula1>
    </dataValidation>
    <dataValidation type="list" allowBlank="1" showInputMessage="1" showErrorMessage="1" sqref="U15:AD15" xr:uid="{00000000-0002-0000-0500-000012000000}">
      <formula1>$AO$15:$AQ$15</formula1>
    </dataValidation>
    <dataValidation type="list" allowBlank="1" showInputMessage="1" showErrorMessage="1" sqref="U20" xr:uid="{00000000-0002-0000-0500-000013000000}">
      <formula1>$AO$20:$AQ$20</formula1>
    </dataValidation>
    <dataValidation type="list" allowBlank="1" showInputMessage="1" showErrorMessage="1" sqref="U38" xr:uid="{00000000-0002-0000-0500-000014000000}">
      <formula1>$AO$38:$AQ$38</formula1>
    </dataValidation>
    <dataValidation type="list" allowBlank="1" showInputMessage="1" showErrorMessage="1" sqref="U37" xr:uid="{00000000-0002-0000-0500-000015000000}">
      <formula1>$AO$37:$AQ$37</formula1>
    </dataValidation>
    <dataValidation type="list" allowBlank="1" showInputMessage="1" showErrorMessage="1" sqref="U36" xr:uid="{00000000-0002-0000-0500-000016000000}">
      <formula1>$AO$36:$AQ$36</formula1>
    </dataValidation>
    <dataValidation type="list" allowBlank="1" showInputMessage="1" showErrorMessage="1" sqref="U35" xr:uid="{00000000-0002-0000-0500-000017000000}">
      <formula1>$AO$35:$AQ$35</formula1>
    </dataValidation>
    <dataValidation type="list" allowBlank="1" showInputMessage="1" showErrorMessage="1" sqref="U34" xr:uid="{00000000-0002-0000-0500-000018000000}">
      <formula1>$AO$34:$AQ$34</formula1>
    </dataValidation>
    <dataValidation type="list" allowBlank="1" showInputMessage="1" showErrorMessage="1" sqref="W33" xr:uid="{00000000-0002-0000-0500-000019000000}">
      <formula1>$AO$33:$AQ$33</formula1>
    </dataValidation>
    <dataValidation type="list" allowBlank="1" showInputMessage="1" showErrorMessage="1" sqref="W56:AD56" xr:uid="{00000000-0002-0000-0500-00001A000000}">
      <formula1>$AO$56:$AQ$56</formula1>
    </dataValidation>
    <dataValidation type="list" allowBlank="1" showInputMessage="1" showErrorMessage="1" sqref="U55" xr:uid="{00000000-0002-0000-0500-00001B000000}">
      <formula1>$AO$55:$AR$55</formula1>
    </dataValidation>
    <dataValidation type="list" allowBlank="1" showInputMessage="1" showErrorMessage="1" sqref="W57:AD57" xr:uid="{00000000-0002-0000-0500-00001C000000}">
      <formula1>$AO$57:$AQ$57</formula1>
    </dataValidation>
    <dataValidation type="list" allowBlank="1" showInputMessage="1" showErrorMessage="1" sqref="U46:AD46" xr:uid="{00000000-0002-0000-0500-00001D000000}">
      <formula1>$AO$46:$AQ$46</formula1>
    </dataValidation>
    <dataValidation type="list" allowBlank="1" showInputMessage="1" showErrorMessage="1" sqref="Y27" xr:uid="{00000000-0002-0000-0500-00001E000000}">
      <formula1>$AO$27:$AS$27</formula1>
    </dataValidation>
    <dataValidation type="list" allowBlank="1" showInputMessage="1" showErrorMessage="1" sqref="Y24" xr:uid="{00000000-0002-0000-0500-00001F000000}">
      <formula1>$AT$24:$AW$24</formula1>
    </dataValidation>
    <dataValidation type="list" allowBlank="1" showInputMessage="1" showErrorMessage="1" sqref="Y25" xr:uid="{00000000-0002-0000-0500-000020000000}">
      <formula1>$AT$25:$AW$25</formula1>
    </dataValidation>
    <dataValidation type="list" allowBlank="1" showInputMessage="1" showErrorMessage="1" sqref="Y26" xr:uid="{00000000-0002-0000-0500-000021000000}">
      <formula1>$AT$26:$AW$26</formula1>
    </dataValidation>
    <dataValidation type="list" allowBlank="1" showInputMessage="1" showErrorMessage="1" sqref="Y28" xr:uid="{00000000-0002-0000-0500-000022000000}">
      <formula1>$AO$28:$AS$28</formula1>
    </dataValidation>
    <dataValidation type="list" allowBlank="1" showInputMessage="1" showErrorMessage="1" sqref="Y29" xr:uid="{00000000-0002-0000-0500-000023000000}">
      <formula1>$AO$29:$AS$29</formula1>
    </dataValidation>
    <dataValidation type="list" allowBlank="1" showInputMessage="1" showErrorMessage="1" sqref="O12" xr:uid="{00000000-0002-0000-0500-000024000000}">
      <formula1>$AO$12:$AQ$12</formula1>
    </dataValidation>
    <dataValidation type="list" allowBlank="1" showInputMessage="1" showErrorMessage="1" sqref="U14:AD14" xr:uid="{00000000-0002-0000-0500-000025000000}">
      <formula1>$AO$14:$AS$14</formula1>
    </dataValidation>
    <dataValidation type="list" allowBlank="1" showInputMessage="1" showErrorMessage="1" sqref="U41:AD41" xr:uid="{00000000-0002-0000-0500-000026000000}">
      <formula1>$AO$41:$AU$41</formula1>
    </dataValidation>
    <dataValidation type="list" allowBlank="1" showInputMessage="1" showErrorMessage="1" sqref="X42:X43" xr:uid="{00000000-0002-0000-0500-000027000000}">
      <formula1>$AO$42:$AR$42</formula1>
    </dataValidation>
    <dataValidation type="list" allowBlank="1" showInputMessage="1" showErrorMessage="1" sqref="U59:AD59" xr:uid="{00000000-0002-0000-0500-000028000000}">
      <formula1>$AO$59:$AQ$59</formula1>
    </dataValidation>
    <dataValidation type="list" allowBlank="1" showInputMessage="1" showErrorMessage="1" sqref="V40:AD40" xr:uid="{00000000-0002-0000-0500-000029000000}">
      <formula1>$AO$40:$AQ$40</formula1>
    </dataValidation>
    <dataValidation type="list" allowBlank="1" showInputMessage="1" showErrorMessage="1" sqref="U48:AD48" xr:uid="{00000000-0002-0000-0500-00002A000000}">
      <formula1>$AO$48:$AQ$48</formula1>
    </dataValidation>
  </dataValidations>
  <printOptions horizontalCentered="1" verticalCentered="1"/>
  <pageMargins left="0.98425196850393704" right="0.39370078740157483" top="0.51181102362204722" bottom="0.39370078740157483" header="0.31496062992125984" footer="0.51181102362204722"/>
  <pageSetup paperSize="9" scale="90" fitToHeight="0"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sheetPr>
  <dimension ref="A1:BI63"/>
  <sheetViews>
    <sheetView showGridLines="0" zoomScaleNormal="100" zoomScaleSheetLayoutView="100" workbookViewId="0"/>
  </sheetViews>
  <sheetFormatPr defaultRowHeight="12.5" x14ac:dyDescent="0.25"/>
  <cols>
    <col min="1" max="1" width="2.6328125" style="61" customWidth="1"/>
    <col min="2" max="27" width="2.453125" style="61" customWidth="1"/>
    <col min="28" max="30" width="2.453125" style="64" customWidth="1"/>
    <col min="31" max="38" width="2.453125" style="61" customWidth="1"/>
    <col min="39" max="39" width="2.6328125" style="61" customWidth="1"/>
    <col min="40" max="40" width="9.08984375" customWidth="1"/>
    <col min="41" max="41" width="9.08984375" style="111" hidden="1" customWidth="1"/>
    <col min="42" max="47" width="24.36328125" style="111" hidden="1" customWidth="1"/>
    <col min="48" max="58" width="24.36328125" hidden="1" customWidth="1"/>
    <col min="59" max="60" width="24.36328125" style="40" hidden="1" customWidth="1"/>
    <col min="61" max="61" width="8.90625" hidden="1" customWidth="1"/>
  </cols>
  <sheetData>
    <row r="1" spans="1:60" ht="27.65" customHeight="1" thickBot="1" x14ac:dyDescent="0.3">
      <c r="A1" s="42" t="s">
        <v>0</v>
      </c>
      <c r="B1" s="515" t="s">
        <v>962</v>
      </c>
      <c r="C1" s="515"/>
      <c r="D1" s="515"/>
      <c r="E1" s="515"/>
      <c r="F1" s="515"/>
      <c r="G1" s="515"/>
      <c r="H1" s="515"/>
      <c r="I1" s="515"/>
      <c r="J1" s="515"/>
      <c r="K1" s="515"/>
      <c r="L1" s="515"/>
      <c r="M1" s="515"/>
      <c r="N1" s="515"/>
      <c r="O1" s="515"/>
      <c r="P1" s="515"/>
      <c r="Q1" s="515"/>
      <c r="R1" s="515"/>
      <c r="S1" s="515"/>
      <c r="T1" s="515"/>
      <c r="U1" s="515"/>
      <c r="V1" s="515"/>
      <c r="W1" s="515"/>
      <c r="X1" s="515"/>
      <c r="Y1" s="515"/>
      <c r="Z1" s="515"/>
      <c r="AA1" s="515"/>
      <c r="AB1" s="515"/>
      <c r="AC1" s="515"/>
      <c r="AD1" s="515"/>
      <c r="AE1" s="515"/>
      <c r="AF1" s="515"/>
      <c r="AG1" s="515"/>
      <c r="AH1" s="515"/>
      <c r="AI1" s="515"/>
      <c r="AJ1" s="515"/>
      <c r="AK1" s="515"/>
      <c r="AL1" s="515"/>
      <c r="AM1" s="43" t="s">
        <v>9</v>
      </c>
      <c r="BG1" s="44"/>
      <c r="BH1" s="44"/>
    </row>
    <row r="2" spans="1:60" ht="13.65" customHeight="1" x14ac:dyDescent="0.25">
      <c r="A2" s="45">
        <f>ROW()</f>
        <v>2</v>
      </c>
      <c r="B2" s="523" t="s">
        <v>65</v>
      </c>
      <c r="C2" s="523"/>
      <c r="D2" s="523"/>
      <c r="E2" s="523"/>
      <c r="F2" s="523"/>
      <c r="G2" s="523"/>
      <c r="H2" s="523"/>
      <c r="I2" s="523"/>
      <c r="J2" s="523"/>
      <c r="K2" s="516" t="str">
        <f>tag_number</f>
        <v>Insert Tag Number</v>
      </c>
      <c r="L2" s="516"/>
      <c r="M2" s="516"/>
      <c r="N2" s="516"/>
      <c r="O2" s="516"/>
      <c r="P2" s="516"/>
      <c r="Q2" s="516"/>
      <c r="R2" s="516"/>
      <c r="S2" s="516"/>
      <c r="T2" s="516"/>
      <c r="U2" s="516"/>
      <c r="V2" s="516"/>
      <c r="W2" s="516"/>
      <c r="X2" s="516"/>
      <c r="Y2" s="516"/>
      <c r="Z2" s="516"/>
      <c r="AA2" s="516"/>
      <c r="AB2" s="516"/>
      <c r="AC2" s="516"/>
      <c r="AD2" s="516"/>
      <c r="AE2" s="516"/>
      <c r="AF2" s="516"/>
      <c r="AG2" s="516"/>
      <c r="AH2" s="516"/>
      <c r="AI2" s="516"/>
      <c r="AJ2" s="516"/>
      <c r="AK2" s="516"/>
      <c r="AL2" s="517"/>
      <c r="AM2" s="375"/>
    </row>
    <row r="3" spans="1:60" ht="13.65" customHeight="1" x14ac:dyDescent="0.25">
      <c r="A3" s="46">
        <f>ROW()</f>
        <v>3</v>
      </c>
      <c r="B3" s="524" t="s">
        <v>66</v>
      </c>
      <c r="C3" s="524"/>
      <c r="D3" s="524"/>
      <c r="E3" s="524"/>
      <c r="F3" s="524"/>
      <c r="G3" s="524"/>
      <c r="H3" s="524"/>
      <c r="I3" s="524"/>
      <c r="J3" s="524"/>
      <c r="K3" s="518" t="str">
        <f>Service</f>
        <v>Insert Service Description</v>
      </c>
      <c r="L3" s="518"/>
      <c r="M3" s="518"/>
      <c r="N3" s="518"/>
      <c r="O3" s="518"/>
      <c r="P3" s="518"/>
      <c r="Q3" s="518"/>
      <c r="R3" s="518"/>
      <c r="S3" s="518"/>
      <c r="T3" s="518"/>
      <c r="U3" s="518"/>
      <c r="V3" s="518"/>
      <c r="W3" s="518"/>
      <c r="X3" s="518"/>
      <c r="Y3" s="518"/>
      <c r="Z3" s="518"/>
      <c r="AA3" s="518"/>
      <c r="AB3" s="518"/>
      <c r="AC3" s="518"/>
      <c r="AD3" s="518"/>
      <c r="AE3" s="518"/>
      <c r="AF3" s="518"/>
      <c r="AG3" s="518"/>
      <c r="AH3" s="518"/>
      <c r="AI3" s="518"/>
      <c r="AJ3" s="518"/>
      <c r="AK3" s="518"/>
      <c r="AL3" s="519"/>
      <c r="AM3" s="376"/>
      <c r="AO3" s="112" t="s">
        <v>832</v>
      </c>
    </row>
    <row r="4" spans="1:60" ht="13.65" customHeight="1" x14ac:dyDescent="0.25">
      <c r="A4" s="46">
        <f>ROW()</f>
        <v>4</v>
      </c>
      <c r="B4" s="520" t="s">
        <v>67</v>
      </c>
      <c r="C4" s="521"/>
      <c r="D4" s="521"/>
      <c r="E4" s="521"/>
      <c r="F4" s="48" t="s">
        <v>428</v>
      </c>
      <c r="G4" s="49"/>
      <c r="H4" s="49"/>
      <c r="I4" s="49"/>
      <c r="J4" s="49"/>
      <c r="K4" s="49"/>
      <c r="L4" s="49"/>
      <c r="M4" s="49"/>
      <c r="N4" s="49"/>
      <c r="O4" s="49"/>
      <c r="P4" s="49"/>
      <c r="Q4" s="49"/>
      <c r="R4" s="49"/>
      <c r="S4" s="49"/>
      <c r="T4" s="49"/>
      <c r="U4" s="48" t="s">
        <v>379</v>
      </c>
      <c r="V4" s="49"/>
      <c r="W4" s="49"/>
      <c r="X4" s="49"/>
      <c r="Y4" s="49"/>
      <c r="Z4" s="49"/>
      <c r="AA4" s="49"/>
      <c r="AB4" s="50"/>
      <c r="AC4" s="50"/>
      <c r="AD4" s="51"/>
      <c r="AE4" s="48" t="s">
        <v>68</v>
      </c>
      <c r="AF4" s="49"/>
      <c r="AG4" s="49"/>
      <c r="AH4" s="49"/>
      <c r="AI4" s="49"/>
      <c r="AJ4" s="49"/>
      <c r="AK4" s="49"/>
      <c r="AL4" s="52"/>
      <c r="AM4" s="376"/>
      <c r="AO4" s="248"/>
    </row>
    <row r="5" spans="1:60" ht="13.65" customHeight="1" x14ac:dyDescent="0.25">
      <c r="A5" s="46">
        <f>ROW()</f>
        <v>5</v>
      </c>
      <c r="B5" s="163"/>
      <c r="C5" s="162"/>
      <c r="D5" s="162"/>
      <c r="E5" s="162"/>
      <c r="F5" s="465" t="s">
        <v>580</v>
      </c>
      <c r="G5" s="465"/>
      <c r="H5" s="465"/>
      <c r="I5" s="465"/>
      <c r="J5" s="465"/>
      <c r="K5" s="465"/>
      <c r="L5" s="465"/>
      <c r="M5" s="465"/>
      <c r="N5" s="465"/>
      <c r="O5" s="465"/>
      <c r="P5" s="465"/>
      <c r="Q5" s="465"/>
      <c r="R5" s="465"/>
      <c r="S5" s="465"/>
      <c r="T5" s="465"/>
      <c r="U5" s="465"/>
      <c r="V5" s="465"/>
      <c r="W5" s="465"/>
      <c r="X5" s="465"/>
      <c r="Y5" s="465"/>
      <c r="Z5" s="465"/>
      <c r="AA5" s="465"/>
      <c r="AB5" s="465"/>
      <c r="AC5" s="465"/>
      <c r="AD5" s="465"/>
      <c r="AE5" s="189"/>
      <c r="AF5" s="189"/>
      <c r="AG5" s="189"/>
      <c r="AH5" s="189"/>
      <c r="AI5" s="189"/>
      <c r="AJ5" s="189"/>
      <c r="AK5" s="189"/>
      <c r="AL5" s="190"/>
      <c r="AM5" s="376"/>
      <c r="AO5" s="100"/>
    </row>
    <row r="6" spans="1:60" ht="13.65" customHeight="1" x14ac:dyDescent="0.25">
      <c r="A6" s="46">
        <f>ROW()</f>
        <v>6</v>
      </c>
      <c r="B6" s="446"/>
      <c r="C6" s="447"/>
      <c r="D6" s="447"/>
      <c r="E6" s="448"/>
      <c r="F6" s="540" t="s">
        <v>895</v>
      </c>
      <c r="G6" s="540"/>
      <c r="H6" s="540"/>
      <c r="I6" s="540"/>
      <c r="J6" s="540"/>
      <c r="K6" s="540"/>
      <c r="L6" s="540"/>
      <c r="M6" s="540"/>
      <c r="N6" s="540"/>
      <c r="O6" s="540"/>
      <c r="P6" s="540"/>
      <c r="Q6" s="540"/>
      <c r="R6" s="540"/>
      <c r="S6" s="540"/>
      <c r="T6" s="540"/>
      <c r="U6" s="540"/>
      <c r="V6" s="540"/>
      <c r="W6" s="540"/>
      <c r="X6" s="540"/>
      <c r="Y6" s="540"/>
      <c r="Z6" s="540"/>
      <c r="AA6" s="540"/>
      <c r="AB6" s="540"/>
      <c r="AC6" s="540"/>
      <c r="AD6" s="540"/>
      <c r="AE6" s="627"/>
      <c r="AF6" s="628"/>
      <c r="AG6" s="628"/>
      <c r="AH6" s="628"/>
      <c r="AI6" s="628"/>
      <c r="AJ6" s="628"/>
      <c r="AK6" s="628"/>
      <c r="AL6" s="629"/>
      <c r="AM6" s="376"/>
      <c r="AO6" s="100"/>
    </row>
    <row r="7" spans="1:60" ht="13.65" customHeight="1" x14ac:dyDescent="0.25">
      <c r="A7" s="46">
        <f>ROW()</f>
        <v>7</v>
      </c>
      <c r="B7" s="446" t="s">
        <v>418</v>
      </c>
      <c r="C7" s="447"/>
      <c r="D7" s="447"/>
      <c r="E7" s="448"/>
      <c r="F7" s="446" t="s">
        <v>433</v>
      </c>
      <c r="G7" s="447"/>
      <c r="H7" s="447"/>
      <c r="I7" s="447"/>
      <c r="J7" s="447"/>
      <c r="K7" s="447"/>
      <c r="L7" s="447"/>
      <c r="M7" s="447"/>
      <c r="N7" s="447"/>
      <c r="O7" s="447"/>
      <c r="P7" s="447"/>
      <c r="Q7" s="447"/>
      <c r="R7" s="447"/>
      <c r="S7" s="447"/>
      <c r="T7" s="447"/>
      <c r="U7" s="441" t="s">
        <v>69</v>
      </c>
      <c r="V7" s="441"/>
      <c r="W7" s="441"/>
      <c r="X7" s="441"/>
      <c r="Y7" s="441"/>
      <c r="Z7" s="441"/>
      <c r="AA7" s="441"/>
      <c r="AB7" s="441"/>
      <c r="AC7" s="441"/>
      <c r="AD7" s="442"/>
      <c r="AE7" s="443"/>
      <c r="AF7" s="444"/>
      <c r="AG7" s="444"/>
      <c r="AH7" s="444"/>
      <c r="AI7" s="444"/>
      <c r="AJ7" s="444"/>
      <c r="AK7" s="444"/>
      <c r="AL7" s="445"/>
      <c r="AM7" s="376"/>
      <c r="AO7" s="110" t="s">
        <v>69</v>
      </c>
      <c r="AP7" s="98" t="s">
        <v>60</v>
      </c>
      <c r="AQ7" s="98" t="s">
        <v>61</v>
      </c>
      <c r="AR7" s="369" t="s">
        <v>73</v>
      </c>
      <c r="AS7" s="108"/>
      <c r="AV7" s="111"/>
      <c r="AW7" s="111"/>
      <c r="AX7" s="111"/>
      <c r="AY7" s="111"/>
      <c r="AZ7" s="111"/>
      <c r="BA7" s="111"/>
      <c r="BB7" s="111"/>
      <c r="BC7" s="111"/>
      <c r="BD7" s="111"/>
      <c r="BE7" s="111"/>
      <c r="BG7"/>
      <c r="BH7"/>
    </row>
    <row r="8" spans="1:60" ht="13.65" customHeight="1" x14ac:dyDescent="0.25">
      <c r="A8" s="46">
        <f>ROW()</f>
        <v>8</v>
      </c>
      <c r="B8" s="446" t="s">
        <v>1014</v>
      </c>
      <c r="C8" s="447"/>
      <c r="D8" s="447"/>
      <c r="E8" s="448"/>
      <c r="F8" s="446" t="s">
        <v>1015</v>
      </c>
      <c r="G8" s="447"/>
      <c r="H8" s="447"/>
      <c r="I8" s="447"/>
      <c r="J8" s="447"/>
      <c r="K8" s="447"/>
      <c r="L8" s="447"/>
      <c r="M8" s="447"/>
      <c r="N8" s="447"/>
      <c r="O8" s="447"/>
      <c r="P8" s="447"/>
      <c r="Q8" s="447"/>
      <c r="R8" s="447"/>
      <c r="S8" s="447"/>
      <c r="T8" s="447"/>
      <c r="U8" s="441" t="s">
        <v>60</v>
      </c>
      <c r="V8" s="441"/>
      <c r="W8" s="441"/>
      <c r="X8" s="441"/>
      <c r="Y8" s="441"/>
      <c r="Z8" s="441"/>
      <c r="AA8" s="441"/>
      <c r="AB8" s="441"/>
      <c r="AC8" s="441"/>
      <c r="AD8" s="442"/>
      <c r="AE8" s="443"/>
      <c r="AF8" s="444"/>
      <c r="AG8" s="444"/>
      <c r="AH8" s="444"/>
      <c r="AI8" s="444"/>
      <c r="AJ8" s="444"/>
      <c r="AK8" s="444"/>
      <c r="AL8" s="445"/>
      <c r="AM8" s="376"/>
      <c r="AO8" s="113" t="s">
        <v>69</v>
      </c>
      <c r="AP8" s="103" t="s">
        <v>60</v>
      </c>
      <c r="AQ8" s="298" t="s">
        <v>61</v>
      </c>
      <c r="AR8" s="214"/>
      <c r="AS8" s="108"/>
      <c r="AV8" s="111"/>
      <c r="AW8" s="111"/>
      <c r="AX8" s="111"/>
      <c r="AY8" s="111"/>
      <c r="AZ8" s="111"/>
      <c r="BA8" s="111"/>
      <c r="BB8" s="111"/>
      <c r="BC8" s="111"/>
      <c r="BD8" s="111"/>
      <c r="BE8" s="111"/>
      <c r="BG8"/>
      <c r="BH8"/>
    </row>
    <row r="9" spans="1:60" x14ac:dyDescent="0.25">
      <c r="A9" s="46">
        <f>ROW()</f>
        <v>9</v>
      </c>
      <c r="B9" s="565" t="s">
        <v>624</v>
      </c>
      <c r="C9" s="566"/>
      <c r="D9" s="566"/>
      <c r="E9" s="567"/>
      <c r="F9" s="203" t="s">
        <v>625</v>
      </c>
      <c r="G9" s="202"/>
      <c r="H9" s="202"/>
      <c r="I9" s="202"/>
      <c r="J9" s="202"/>
      <c r="K9" s="202"/>
      <c r="L9" s="202"/>
      <c r="M9" s="202"/>
      <c r="N9" s="202"/>
      <c r="O9" s="202"/>
      <c r="P9" s="202"/>
      <c r="Q9" s="202"/>
      <c r="R9" s="202"/>
      <c r="S9" s="202"/>
      <c r="T9" s="202"/>
      <c r="U9" s="202"/>
      <c r="V9" s="202"/>
      <c r="W9" s="202"/>
      <c r="X9" s="202"/>
      <c r="Y9" s="202"/>
      <c r="Z9" s="441" t="s">
        <v>429</v>
      </c>
      <c r="AA9" s="441"/>
      <c r="AB9" s="441"/>
      <c r="AC9" s="441"/>
      <c r="AD9" s="307" t="s">
        <v>628</v>
      </c>
      <c r="AE9" s="443"/>
      <c r="AF9" s="444"/>
      <c r="AG9" s="444"/>
      <c r="AH9" s="444"/>
      <c r="AI9" s="444"/>
      <c r="AJ9" s="444"/>
      <c r="AK9" s="444"/>
      <c r="AL9" s="445"/>
      <c r="AM9" s="376"/>
      <c r="AO9"/>
      <c r="AP9" s="40"/>
      <c r="AQ9" s="40"/>
      <c r="AR9" s="40"/>
      <c r="AS9" s="40"/>
      <c r="AT9"/>
      <c r="AU9"/>
    </row>
    <row r="10" spans="1:60" ht="13.65" customHeight="1" x14ac:dyDescent="0.25">
      <c r="A10" s="46">
        <f>ROW()</f>
        <v>10</v>
      </c>
      <c r="B10" s="565" t="s">
        <v>624</v>
      </c>
      <c r="C10" s="566"/>
      <c r="D10" s="566"/>
      <c r="E10" s="567"/>
      <c r="F10" s="203" t="s">
        <v>626</v>
      </c>
      <c r="G10" s="212"/>
      <c r="H10" s="212"/>
      <c r="I10" s="212"/>
      <c r="J10" s="212"/>
      <c r="K10" s="212"/>
      <c r="L10" s="212"/>
      <c r="M10" s="212"/>
      <c r="N10" s="212"/>
      <c r="O10" s="212"/>
      <c r="P10" s="212"/>
      <c r="Q10" s="212"/>
      <c r="R10" s="212"/>
      <c r="S10" s="212"/>
      <c r="T10" s="212"/>
      <c r="U10" s="212"/>
      <c r="V10" s="212"/>
      <c r="W10" s="212"/>
      <c r="X10" s="212"/>
      <c r="Y10" s="212"/>
      <c r="Z10" s="441" t="s">
        <v>429</v>
      </c>
      <c r="AA10" s="441"/>
      <c r="AB10" s="441"/>
      <c r="AC10" s="441"/>
      <c r="AD10" s="291" t="s">
        <v>627</v>
      </c>
      <c r="AE10" s="443"/>
      <c r="AF10" s="444"/>
      <c r="AG10" s="444"/>
      <c r="AH10" s="444"/>
      <c r="AI10" s="444"/>
      <c r="AJ10" s="444"/>
      <c r="AK10" s="444"/>
      <c r="AL10" s="445"/>
      <c r="AM10" s="376"/>
      <c r="AO10" s="57"/>
      <c r="AP10" s="10"/>
      <c r="AQ10" s="40"/>
      <c r="AR10" s="40"/>
      <c r="AS10" s="40"/>
      <c r="AT10"/>
      <c r="AU10"/>
    </row>
    <row r="11" spans="1:60" ht="13.65" customHeight="1" x14ac:dyDescent="0.25">
      <c r="A11" s="46">
        <f>ROW()</f>
        <v>11</v>
      </c>
      <c r="B11" s="602"/>
      <c r="C11" s="603"/>
      <c r="D11" s="603"/>
      <c r="E11" s="604"/>
      <c r="F11" s="539" t="s">
        <v>322</v>
      </c>
      <c r="G11" s="540"/>
      <c r="H11" s="540"/>
      <c r="I11" s="540"/>
      <c r="J11" s="540"/>
      <c r="K11" s="540"/>
      <c r="L11" s="540"/>
      <c r="M11" s="540"/>
      <c r="N11" s="540"/>
      <c r="O11" s="540"/>
      <c r="P11" s="540"/>
      <c r="Q11" s="540"/>
      <c r="R11" s="540"/>
      <c r="S11" s="540"/>
      <c r="T11" s="540"/>
      <c r="U11" s="540"/>
      <c r="V11" s="540"/>
      <c r="W11" s="540"/>
      <c r="X11" s="540"/>
      <c r="Y11" s="540"/>
      <c r="Z11" s="540"/>
      <c r="AA11" s="540"/>
      <c r="AB11" s="540"/>
      <c r="AC11" s="540"/>
      <c r="AD11" s="541"/>
      <c r="AE11" s="599"/>
      <c r="AF11" s="600"/>
      <c r="AG11" s="600"/>
      <c r="AH11" s="600"/>
      <c r="AI11" s="600"/>
      <c r="AJ11" s="600"/>
      <c r="AK11" s="600"/>
      <c r="AL11" s="601"/>
      <c r="AM11" s="376"/>
      <c r="AO11" s="123"/>
      <c r="AP11" s="106"/>
      <c r="AQ11" s="106"/>
      <c r="AR11" s="106"/>
      <c r="AS11" s="108"/>
      <c r="AT11" s="95"/>
      <c r="AU11" s="137"/>
      <c r="AV11" s="137"/>
      <c r="AW11" s="137"/>
      <c r="AX11" s="137"/>
      <c r="AY11" s="137"/>
      <c r="AZ11" s="137"/>
      <c r="BA11" s="137"/>
      <c r="BB11" s="137"/>
      <c r="BC11" s="137"/>
      <c r="BD11" s="137"/>
      <c r="BE11" s="137"/>
      <c r="BF11" s="137"/>
      <c r="BG11" s="111"/>
      <c r="BH11" s="111"/>
    </row>
    <row r="12" spans="1:60" ht="13.65" customHeight="1" x14ac:dyDescent="0.25">
      <c r="A12" s="46">
        <f>ROW()</f>
        <v>12</v>
      </c>
      <c r="B12" s="602"/>
      <c r="C12" s="603"/>
      <c r="D12" s="603"/>
      <c r="E12" s="604"/>
      <c r="F12" s="446" t="s">
        <v>783</v>
      </c>
      <c r="G12" s="447"/>
      <c r="H12" s="447"/>
      <c r="I12" s="447"/>
      <c r="J12" s="447"/>
      <c r="K12" s="447"/>
      <c r="L12" s="447"/>
      <c r="M12" s="447"/>
      <c r="N12" s="447"/>
      <c r="O12" s="447"/>
      <c r="P12" s="447"/>
      <c r="Q12" s="447"/>
      <c r="R12" s="447"/>
      <c r="S12" s="447"/>
      <c r="T12" s="447"/>
      <c r="U12" s="441" t="s">
        <v>69</v>
      </c>
      <c r="V12" s="441"/>
      <c r="W12" s="441"/>
      <c r="X12" s="441"/>
      <c r="Y12" s="441"/>
      <c r="Z12" s="441"/>
      <c r="AA12" s="441"/>
      <c r="AB12" s="441"/>
      <c r="AC12" s="441"/>
      <c r="AD12" s="442"/>
      <c r="AE12" s="599"/>
      <c r="AF12" s="600"/>
      <c r="AG12" s="600"/>
      <c r="AH12" s="600"/>
      <c r="AI12" s="600"/>
      <c r="AJ12" s="600"/>
      <c r="AK12" s="600"/>
      <c r="AL12" s="601"/>
      <c r="AM12" s="376"/>
      <c r="AO12" s="103" t="s">
        <v>69</v>
      </c>
      <c r="AP12" s="98" t="s">
        <v>648</v>
      </c>
      <c r="AQ12" s="165" t="s">
        <v>73</v>
      </c>
      <c r="AR12" s="106"/>
      <c r="AS12" s="108"/>
      <c r="AT12" s="95"/>
      <c r="AU12" s="137"/>
      <c r="AV12" s="137"/>
      <c r="AW12" s="137"/>
      <c r="AX12" s="137"/>
      <c r="AY12" s="137"/>
      <c r="AZ12" s="137"/>
      <c r="BA12" s="137"/>
      <c r="BB12" s="137"/>
      <c r="BC12" s="137"/>
      <c r="BD12" s="137"/>
      <c r="BE12" s="137"/>
      <c r="BF12" s="137"/>
      <c r="BG12" s="111"/>
      <c r="BH12" s="111"/>
    </row>
    <row r="13" spans="1:60" ht="13.65" customHeight="1" x14ac:dyDescent="0.25">
      <c r="A13" s="46">
        <f>ROW()</f>
        <v>13</v>
      </c>
      <c r="B13" s="602" t="s">
        <v>323</v>
      </c>
      <c r="C13" s="603"/>
      <c r="D13" s="603"/>
      <c r="E13" s="604"/>
      <c r="F13" s="446" t="s">
        <v>936</v>
      </c>
      <c r="G13" s="447"/>
      <c r="H13" s="447"/>
      <c r="I13" s="447"/>
      <c r="J13" s="447"/>
      <c r="K13" s="447"/>
      <c r="L13" s="447"/>
      <c r="M13" s="447"/>
      <c r="N13" s="447"/>
      <c r="O13" s="447"/>
      <c r="P13" s="447"/>
      <c r="Q13" s="447"/>
      <c r="R13" s="447"/>
      <c r="S13" s="447"/>
      <c r="T13" s="447"/>
      <c r="U13" s="441" t="s">
        <v>69</v>
      </c>
      <c r="V13" s="441"/>
      <c r="W13" s="441"/>
      <c r="X13" s="441"/>
      <c r="Y13" s="441"/>
      <c r="Z13" s="441"/>
      <c r="AA13" s="441"/>
      <c r="AB13" s="441"/>
      <c r="AC13" s="441"/>
      <c r="AD13" s="442"/>
      <c r="AE13" s="599"/>
      <c r="AF13" s="600"/>
      <c r="AG13" s="600"/>
      <c r="AH13" s="600"/>
      <c r="AI13" s="600"/>
      <c r="AJ13" s="600"/>
      <c r="AK13" s="600"/>
      <c r="AL13" s="601"/>
      <c r="AM13" s="376"/>
      <c r="AO13" s="103" t="s">
        <v>69</v>
      </c>
      <c r="AP13" s="98" t="s">
        <v>60</v>
      </c>
      <c r="AQ13" s="165" t="s">
        <v>61</v>
      </c>
      <c r="AR13" s="330" t="s">
        <v>209</v>
      </c>
      <c r="AS13" s="115"/>
      <c r="AT13" s="95"/>
      <c r="AU13" s="137"/>
      <c r="AV13" s="137"/>
      <c r="AW13" s="137"/>
      <c r="AX13" s="137"/>
      <c r="AY13" s="137"/>
      <c r="AZ13" s="137"/>
      <c r="BA13" s="137"/>
      <c r="BB13" s="137"/>
      <c r="BC13" s="137"/>
      <c r="BD13" s="137"/>
      <c r="BE13" s="137"/>
      <c r="BF13" s="137"/>
      <c r="BG13" s="111"/>
      <c r="BH13" s="111"/>
    </row>
    <row r="14" spans="1:60" ht="13.65" customHeight="1" x14ac:dyDescent="0.25">
      <c r="A14" s="46">
        <f>ROW()</f>
        <v>14</v>
      </c>
      <c r="B14" s="602"/>
      <c r="C14" s="603"/>
      <c r="D14" s="603"/>
      <c r="E14" s="604"/>
      <c r="F14" s="446" t="s">
        <v>784</v>
      </c>
      <c r="G14" s="447"/>
      <c r="H14" s="447"/>
      <c r="I14" s="447"/>
      <c r="J14" s="447"/>
      <c r="K14" s="447"/>
      <c r="L14" s="447"/>
      <c r="M14" s="447"/>
      <c r="N14" s="447"/>
      <c r="O14" s="447"/>
      <c r="P14" s="447"/>
      <c r="Q14" s="447"/>
      <c r="R14" s="447"/>
      <c r="S14" s="447"/>
      <c r="T14" s="447"/>
      <c r="U14" s="546" t="s">
        <v>69</v>
      </c>
      <c r="V14" s="546"/>
      <c r="W14" s="546"/>
      <c r="X14" s="546"/>
      <c r="Y14" s="546"/>
      <c r="Z14" s="546"/>
      <c r="AA14" s="546"/>
      <c r="AB14" s="546"/>
      <c r="AC14" s="546"/>
      <c r="AD14" s="551"/>
      <c r="AE14" s="599"/>
      <c r="AF14" s="600"/>
      <c r="AG14" s="600"/>
      <c r="AH14" s="600"/>
      <c r="AI14" s="600"/>
      <c r="AJ14" s="600"/>
      <c r="AK14" s="600"/>
      <c r="AL14" s="601"/>
      <c r="AM14" s="376"/>
      <c r="AO14" s="103" t="s">
        <v>69</v>
      </c>
      <c r="AP14" s="127" t="s">
        <v>324</v>
      </c>
      <c r="AQ14" s="127" t="s">
        <v>325</v>
      </c>
      <c r="AR14" s="127" t="s">
        <v>326</v>
      </c>
      <c r="AS14" s="113">
        <v>11</v>
      </c>
      <c r="AT14" s="117">
        <v>12</v>
      </c>
      <c r="AU14" s="146">
        <v>13</v>
      </c>
      <c r="AV14" s="117">
        <v>14</v>
      </c>
      <c r="AW14" s="117">
        <v>21</v>
      </c>
      <c r="AX14" s="117">
        <v>23</v>
      </c>
      <c r="AY14" s="117">
        <v>31</v>
      </c>
      <c r="AZ14" s="117">
        <v>32</v>
      </c>
      <c r="BA14" s="117">
        <v>41</v>
      </c>
      <c r="BB14" s="113" t="s">
        <v>73</v>
      </c>
      <c r="BC14" s="137"/>
      <c r="BD14" s="137"/>
      <c r="BE14" s="137"/>
      <c r="BF14" s="137"/>
      <c r="BG14" s="111"/>
      <c r="BH14" s="111"/>
    </row>
    <row r="15" spans="1:60" ht="13.65" customHeight="1" x14ac:dyDescent="0.25">
      <c r="A15" s="46">
        <f>ROW()</f>
        <v>15</v>
      </c>
      <c r="B15" s="602"/>
      <c r="C15" s="603"/>
      <c r="D15" s="603"/>
      <c r="E15" s="604"/>
      <c r="F15" s="446" t="s">
        <v>785</v>
      </c>
      <c r="G15" s="447"/>
      <c r="H15" s="447"/>
      <c r="I15" s="447"/>
      <c r="J15" s="447"/>
      <c r="K15" s="447"/>
      <c r="L15" s="447"/>
      <c r="M15" s="447"/>
      <c r="N15" s="447"/>
      <c r="O15" s="447"/>
      <c r="P15" s="447"/>
      <c r="Q15" s="447"/>
      <c r="R15" s="447"/>
      <c r="S15" s="447"/>
      <c r="T15" s="447"/>
      <c r="U15" s="441" t="s">
        <v>69</v>
      </c>
      <c r="V15" s="441"/>
      <c r="W15" s="441"/>
      <c r="X15" s="441"/>
      <c r="Y15" s="441"/>
      <c r="Z15" s="441"/>
      <c r="AA15" s="441"/>
      <c r="AB15" s="441"/>
      <c r="AC15" s="441"/>
      <c r="AD15" s="442"/>
      <c r="AE15" s="599"/>
      <c r="AF15" s="600"/>
      <c r="AG15" s="600"/>
      <c r="AH15" s="600"/>
      <c r="AI15" s="600"/>
      <c r="AJ15" s="600"/>
      <c r="AK15" s="600"/>
      <c r="AL15" s="601"/>
      <c r="AM15" s="376"/>
      <c r="AO15" s="103" t="s">
        <v>69</v>
      </c>
      <c r="AP15" s="98" t="s">
        <v>327</v>
      </c>
      <c r="AQ15" s="98" t="s">
        <v>328</v>
      </c>
      <c r="AR15" s="98" t="s">
        <v>461</v>
      </c>
      <c r="AS15" s="108"/>
      <c r="AT15" s="95"/>
      <c r="AU15" s="108"/>
      <c r="AV15" s="108"/>
      <c r="AW15" s="108"/>
      <c r="AX15" s="109"/>
      <c r="AY15" s="109"/>
      <c r="AZ15" s="109"/>
      <c r="BA15" s="109"/>
      <c r="BB15" s="109"/>
      <c r="BC15" s="109"/>
      <c r="BD15" s="109"/>
      <c r="BE15" s="109"/>
      <c r="BF15" s="109"/>
      <c r="BG15" s="95"/>
      <c r="BH15" s="111"/>
    </row>
    <row r="16" spans="1:60" ht="13.65" customHeight="1" x14ac:dyDescent="0.25">
      <c r="A16" s="46">
        <f>ROW()</f>
        <v>16</v>
      </c>
      <c r="B16" s="602"/>
      <c r="C16" s="603"/>
      <c r="D16" s="603"/>
      <c r="E16" s="604"/>
      <c r="F16" s="446" t="s">
        <v>786</v>
      </c>
      <c r="G16" s="447"/>
      <c r="H16" s="447"/>
      <c r="I16" s="447"/>
      <c r="J16" s="447"/>
      <c r="K16" s="447"/>
      <c r="L16" s="447"/>
      <c r="M16" s="447"/>
      <c r="N16" s="447"/>
      <c r="O16" s="447"/>
      <c r="P16" s="447"/>
      <c r="Q16" s="447"/>
      <c r="R16" s="447"/>
      <c r="S16" s="447"/>
      <c r="T16" s="447"/>
      <c r="U16" s="546" t="s">
        <v>69</v>
      </c>
      <c r="V16" s="546"/>
      <c r="W16" s="546"/>
      <c r="X16" s="546"/>
      <c r="Y16" s="546"/>
      <c r="Z16" s="546"/>
      <c r="AA16" s="546"/>
      <c r="AB16" s="546"/>
      <c r="AC16" s="546"/>
      <c r="AD16" s="551"/>
      <c r="AE16" s="599"/>
      <c r="AF16" s="600"/>
      <c r="AG16" s="600"/>
      <c r="AH16" s="600"/>
      <c r="AI16" s="600"/>
      <c r="AJ16" s="600"/>
      <c r="AK16" s="600"/>
      <c r="AL16" s="601"/>
      <c r="AM16" s="376"/>
      <c r="AO16" s="103" t="s">
        <v>69</v>
      </c>
      <c r="AP16" s="98">
        <v>51</v>
      </c>
      <c r="AQ16" s="98">
        <v>52</v>
      </c>
      <c r="AR16" s="98" t="s">
        <v>329</v>
      </c>
      <c r="AS16" s="113" t="s">
        <v>330</v>
      </c>
      <c r="AT16" s="117" t="s">
        <v>331</v>
      </c>
      <c r="AU16" s="146">
        <v>54</v>
      </c>
      <c r="AV16" s="113">
        <v>55</v>
      </c>
      <c r="AW16" s="113">
        <v>61</v>
      </c>
      <c r="AX16" s="113">
        <v>62</v>
      </c>
      <c r="AY16" s="147" t="s">
        <v>332</v>
      </c>
      <c r="AZ16" s="147" t="s">
        <v>333</v>
      </c>
      <c r="BA16" s="147" t="s">
        <v>334</v>
      </c>
      <c r="BB16" s="147" t="s">
        <v>335</v>
      </c>
      <c r="BC16" s="147">
        <v>71</v>
      </c>
      <c r="BD16" s="147">
        <v>72</v>
      </c>
      <c r="BE16" s="147">
        <v>74</v>
      </c>
      <c r="BF16" s="147">
        <v>75</v>
      </c>
      <c r="BG16" s="147">
        <v>76</v>
      </c>
      <c r="BH16" s="113" t="s">
        <v>73</v>
      </c>
    </row>
    <row r="17" spans="1:60" ht="13.65" customHeight="1" x14ac:dyDescent="0.25">
      <c r="A17" s="46">
        <f>ROW()</f>
        <v>17</v>
      </c>
      <c r="B17" s="602"/>
      <c r="C17" s="603"/>
      <c r="D17" s="603"/>
      <c r="E17" s="604"/>
      <c r="F17" s="446" t="s">
        <v>787</v>
      </c>
      <c r="G17" s="447"/>
      <c r="H17" s="447"/>
      <c r="I17" s="447"/>
      <c r="J17" s="447"/>
      <c r="K17" s="447"/>
      <c r="L17" s="447"/>
      <c r="M17" s="447"/>
      <c r="N17" s="447"/>
      <c r="O17" s="447"/>
      <c r="P17" s="447"/>
      <c r="Q17" s="447"/>
      <c r="R17" s="447"/>
      <c r="S17" s="447"/>
      <c r="T17" s="447"/>
      <c r="U17" s="546" t="s">
        <v>429</v>
      </c>
      <c r="V17" s="546"/>
      <c r="W17" s="546"/>
      <c r="X17" s="546"/>
      <c r="Y17" s="546"/>
      <c r="Z17" s="546"/>
      <c r="AA17" s="546"/>
      <c r="AB17" s="546"/>
      <c r="AC17" s="546"/>
      <c r="AD17" s="551"/>
      <c r="AE17" s="599"/>
      <c r="AF17" s="600"/>
      <c r="AG17" s="600"/>
      <c r="AH17" s="600"/>
      <c r="AI17" s="600"/>
      <c r="AJ17" s="600"/>
      <c r="AK17" s="600"/>
      <c r="AL17" s="601"/>
      <c r="AM17" s="376"/>
      <c r="AO17" s="123"/>
      <c r="AP17" s="106"/>
      <c r="AQ17" s="106"/>
      <c r="AR17" s="106"/>
      <c r="AS17" s="108"/>
      <c r="AT17" s="95"/>
      <c r="AU17" s="137"/>
      <c r="AV17" s="137"/>
      <c r="AW17" s="137"/>
      <c r="AX17" s="137"/>
      <c r="AY17" s="137"/>
      <c r="AZ17" s="137"/>
      <c r="BA17" s="137"/>
      <c r="BB17" s="137"/>
      <c r="BC17" s="137"/>
      <c r="BD17" s="137"/>
      <c r="BE17" s="137"/>
      <c r="BF17" s="137"/>
      <c r="BG17" s="111"/>
      <c r="BH17" s="111"/>
    </row>
    <row r="18" spans="1:60" ht="13.65" customHeight="1" x14ac:dyDescent="0.25">
      <c r="A18" s="46">
        <f>ROW()</f>
        <v>18</v>
      </c>
      <c r="B18" s="602"/>
      <c r="C18" s="603"/>
      <c r="D18" s="603"/>
      <c r="E18" s="604"/>
      <c r="F18" s="446" t="s">
        <v>788</v>
      </c>
      <c r="G18" s="447"/>
      <c r="H18" s="447"/>
      <c r="I18" s="447"/>
      <c r="J18" s="447"/>
      <c r="K18" s="447"/>
      <c r="L18" s="447"/>
      <c r="M18" s="447"/>
      <c r="N18" s="447"/>
      <c r="O18" s="447"/>
      <c r="P18" s="447"/>
      <c r="Q18" s="447"/>
      <c r="R18" s="447"/>
      <c r="S18" s="447"/>
      <c r="T18" s="447"/>
      <c r="U18" s="441" t="s">
        <v>69</v>
      </c>
      <c r="V18" s="441"/>
      <c r="W18" s="441"/>
      <c r="X18" s="441"/>
      <c r="Y18" s="441"/>
      <c r="Z18" s="441"/>
      <c r="AA18" s="441"/>
      <c r="AB18" s="441"/>
      <c r="AC18" s="441"/>
      <c r="AD18" s="442"/>
      <c r="AE18" s="599"/>
      <c r="AF18" s="600"/>
      <c r="AG18" s="600"/>
      <c r="AH18" s="600"/>
      <c r="AI18" s="600"/>
      <c r="AJ18" s="600"/>
      <c r="AK18" s="600"/>
      <c r="AL18" s="601"/>
      <c r="AM18" s="376"/>
      <c r="AO18" s="103" t="s">
        <v>69</v>
      </c>
      <c r="AP18" s="98" t="s">
        <v>327</v>
      </c>
      <c r="AQ18" s="98" t="s">
        <v>328</v>
      </c>
      <c r="AR18" s="98" t="s">
        <v>461</v>
      </c>
      <c r="AS18" s="108"/>
      <c r="AT18" s="134"/>
      <c r="AU18" s="108"/>
      <c r="AV18" s="108"/>
      <c r="AW18" s="108"/>
      <c r="AX18" s="109"/>
      <c r="AY18" s="109"/>
      <c r="AZ18" s="109"/>
      <c r="BA18" s="109"/>
      <c r="BB18" s="109"/>
      <c r="BC18" s="109"/>
      <c r="BD18" s="109"/>
      <c r="BE18" s="109"/>
      <c r="BF18" s="109"/>
      <c r="BG18" s="95"/>
      <c r="BH18" s="111"/>
    </row>
    <row r="19" spans="1:60" ht="13.65" customHeight="1" x14ac:dyDescent="0.25">
      <c r="A19" s="46">
        <f>ROW()</f>
        <v>19</v>
      </c>
      <c r="B19" s="602" t="s">
        <v>336</v>
      </c>
      <c r="C19" s="603"/>
      <c r="D19" s="603"/>
      <c r="E19" s="604"/>
      <c r="F19" s="446" t="s">
        <v>789</v>
      </c>
      <c r="G19" s="447"/>
      <c r="H19" s="447"/>
      <c r="I19" s="447"/>
      <c r="J19" s="447"/>
      <c r="K19" s="447"/>
      <c r="L19" s="447"/>
      <c r="M19" s="447"/>
      <c r="N19" s="447"/>
      <c r="O19" s="447"/>
      <c r="P19" s="447"/>
      <c r="Q19" s="447"/>
      <c r="R19" s="447"/>
      <c r="S19" s="447"/>
      <c r="T19" s="447"/>
      <c r="U19" s="441" t="s">
        <v>69</v>
      </c>
      <c r="V19" s="441"/>
      <c r="W19" s="441"/>
      <c r="X19" s="441"/>
      <c r="Y19" s="441"/>
      <c r="Z19" s="441"/>
      <c r="AA19" s="441"/>
      <c r="AB19" s="441"/>
      <c r="AC19" s="441"/>
      <c r="AD19" s="442"/>
      <c r="AE19" s="599"/>
      <c r="AF19" s="600"/>
      <c r="AG19" s="600"/>
      <c r="AH19" s="600"/>
      <c r="AI19" s="600"/>
      <c r="AJ19" s="600"/>
      <c r="AK19" s="600"/>
      <c r="AL19" s="601"/>
      <c r="AM19" s="376"/>
      <c r="AO19" s="103" t="s">
        <v>69</v>
      </c>
      <c r="AP19" s="98" t="s">
        <v>60</v>
      </c>
      <c r="AQ19" s="98" t="s">
        <v>61</v>
      </c>
      <c r="AR19" s="209"/>
      <c r="AS19" s="108"/>
      <c r="AT19" s="95"/>
      <c r="AU19" s="137"/>
      <c r="AV19" s="137"/>
      <c r="AW19" s="137"/>
      <c r="AX19" s="137"/>
      <c r="AY19" s="137"/>
      <c r="AZ19" s="137"/>
      <c r="BA19" s="137"/>
      <c r="BB19" s="137"/>
      <c r="BC19" s="137"/>
      <c r="BD19" s="137"/>
      <c r="BE19" s="137"/>
      <c r="BF19" s="137"/>
      <c r="BG19" s="111"/>
      <c r="BH19" s="111"/>
    </row>
    <row r="20" spans="1:60" ht="13.65" customHeight="1" x14ac:dyDescent="0.25">
      <c r="A20" s="46">
        <f>ROW()</f>
        <v>20</v>
      </c>
      <c r="B20" s="602" t="s">
        <v>337</v>
      </c>
      <c r="C20" s="603"/>
      <c r="D20" s="603"/>
      <c r="E20" s="604"/>
      <c r="F20" s="446" t="s">
        <v>790</v>
      </c>
      <c r="G20" s="447"/>
      <c r="H20" s="447"/>
      <c r="I20" s="447"/>
      <c r="J20" s="447"/>
      <c r="K20" s="447"/>
      <c r="L20" s="447"/>
      <c r="M20" s="447"/>
      <c r="N20" s="447"/>
      <c r="O20" s="447"/>
      <c r="P20" s="447"/>
      <c r="Q20" s="447"/>
      <c r="R20" s="447"/>
      <c r="S20" s="447"/>
      <c r="T20" s="447"/>
      <c r="U20" s="546" t="s">
        <v>69</v>
      </c>
      <c r="V20" s="546"/>
      <c r="W20" s="546"/>
      <c r="X20" s="546"/>
      <c r="Y20" s="546"/>
      <c r="Z20" s="546"/>
      <c r="AA20" s="546"/>
      <c r="AB20" s="546"/>
      <c r="AC20" s="546"/>
      <c r="AD20" s="551"/>
      <c r="AE20" s="599"/>
      <c r="AF20" s="600"/>
      <c r="AG20" s="600"/>
      <c r="AH20" s="600"/>
      <c r="AI20" s="600"/>
      <c r="AJ20" s="600"/>
      <c r="AK20" s="600"/>
      <c r="AL20" s="601"/>
      <c r="AM20" s="376"/>
      <c r="AO20" s="110" t="s">
        <v>69</v>
      </c>
      <c r="AP20" s="113" t="s">
        <v>60</v>
      </c>
      <c r="AQ20" s="113" t="s">
        <v>61</v>
      </c>
      <c r="AR20" s="183"/>
      <c r="AS20" s="108"/>
      <c r="AT20" s="95"/>
      <c r="AU20" s="137"/>
      <c r="AV20" s="137"/>
      <c r="AW20" s="137"/>
      <c r="AX20" s="137"/>
      <c r="AY20" s="137"/>
      <c r="AZ20" s="137"/>
      <c r="BA20" s="137"/>
      <c r="BB20" s="137"/>
      <c r="BC20" s="137"/>
      <c r="BD20" s="137"/>
      <c r="BE20" s="137"/>
      <c r="BF20" s="137"/>
      <c r="BG20" s="111"/>
      <c r="BH20" s="111"/>
    </row>
    <row r="21" spans="1:60" ht="13.65" customHeight="1" x14ac:dyDescent="0.25">
      <c r="A21" s="46">
        <f>ROW()</f>
        <v>21</v>
      </c>
      <c r="B21" s="602"/>
      <c r="C21" s="603"/>
      <c r="D21" s="603"/>
      <c r="E21" s="604"/>
      <c r="F21" s="323"/>
      <c r="G21" s="324"/>
      <c r="H21" s="324"/>
      <c r="I21" s="324"/>
      <c r="J21" s="324"/>
      <c r="K21" s="324"/>
      <c r="L21" s="324"/>
      <c r="M21" s="324"/>
      <c r="N21" s="324"/>
      <c r="O21" s="324"/>
      <c r="P21" s="324"/>
      <c r="Q21" s="324"/>
      <c r="R21" s="324"/>
      <c r="S21" s="324"/>
      <c r="T21" s="324"/>
      <c r="U21" s="576" t="s">
        <v>83</v>
      </c>
      <c r="V21" s="576"/>
      <c r="W21" s="576"/>
      <c r="X21" s="325"/>
      <c r="Y21" s="576" t="s">
        <v>84</v>
      </c>
      <c r="Z21" s="576"/>
      <c r="AA21" s="576"/>
      <c r="AB21" s="455"/>
      <c r="AC21" s="456"/>
      <c r="AD21" s="457"/>
      <c r="AE21" s="599"/>
      <c r="AF21" s="600"/>
      <c r="AG21" s="600"/>
      <c r="AH21" s="600"/>
      <c r="AI21" s="600"/>
      <c r="AJ21" s="600"/>
      <c r="AK21" s="600"/>
      <c r="AL21" s="601"/>
      <c r="AM21" s="376"/>
      <c r="AO21" s="303"/>
      <c r="AP21" s="321"/>
      <c r="AQ21" s="321"/>
      <c r="AR21" s="304"/>
      <c r="AS21" s="108"/>
      <c r="AT21" s="152"/>
      <c r="AU21" s="137"/>
      <c r="AV21" s="137"/>
      <c r="AW21" s="137"/>
      <c r="AX21" s="137"/>
      <c r="AY21" s="137"/>
      <c r="AZ21" s="137"/>
      <c r="BA21" s="137"/>
      <c r="BB21" s="137"/>
      <c r="BC21" s="137"/>
      <c r="BD21" s="137"/>
      <c r="BE21" s="137"/>
      <c r="BF21" s="137"/>
      <c r="BG21" s="111"/>
      <c r="BH21" s="111"/>
    </row>
    <row r="22" spans="1:60" s="62" customFormat="1" ht="13.65" customHeight="1" x14ac:dyDescent="0.25">
      <c r="A22" s="46">
        <f>ROW()</f>
        <v>22</v>
      </c>
      <c r="B22" s="602" t="s">
        <v>338</v>
      </c>
      <c r="C22" s="603"/>
      <c r="D22" s="603"/>
      <c r="E22" s="604"/>
      <c r="F22" s="446" t="s">
        <v>990</v>
      </c>
      <c r="G22" s="447"/>
      <c r="H22" s="447"/>
      <c r="I22" s="447"/>
      <c r="J22" s="447"/>
      <c r="K22" s="447"/>
      <c r="L22" s="447"/>
      <c r="M22" s="447"/>
      <c r="N22" s="447"/>
      <c r="O22" s="447"/>
      <c r="P22" s="447"/>
      <c r="Q22" s="447"/>
      <c r="R22" s="447"/>
      <c r="S22" s="447"/>
      <c r="T22" s="447"/>
      <c r="U22" s="578" t="s">
        <v>429</v>
      </c>
      <c r="V22" s="578"/>
      <c r="W22" s="578"/>
      <c r="X22" s="326"/>
      <c r="Y22" s="578" t="s">
        <v>429</v>
      </c>
      <c r="Z22" s="578"/>
      <c r="AA22" s="578"/>
      <c r="AB22" s="487" t="str">
        <f>IF(units="Select","",AR22)</f>
        <v/>
      </c>
      <c r="AC22" s="487"/>
      <c r="AD22" s="488"/>
      <c r="AE22" s="599"/>
      <c r="AF22" s="600"/>
      <c r="AG22" s="600"/>
      <c r="AH22" s="600"/>
      <c r="AI22" s="600"/>
      <c r="AJ22" s="600"/>
      <c r="AK22" s="600"/>
      <c r="AL22" s="601"/>
      <c r="AM22" s="381"/>
      <c r="AO22" s="327"/>
      <c r="AP22" s="301" t="s">
        <v>104</v>
      </c>
      <c r="AQ22" s="104" t="s">
        <v>103</v>
      </c>
      <c r="AR22" s="186" t="str">
        <f>IF(units=unit_usc,AQ22,AP22)</f>
        <v>bar g</v>
      </c>
      <c r="AS22" s="207"/>
      <c r="AT22" s="151"/>
      <c r="AU22" s="142"/>
      <c r="AV22" s="142"/>
      <c r="AW22" s="142"/>
      <c r="AX22" s="142"/>
      <c r="AY22" s="142"/>
      <c r="AZ22" s="142"/>
      <c r="BA22" s="142"/>
      <c r="BB22" s="142"/>
      <c r="BC22" s="142"/>
      <c r="BD22" s="142"/>
      <c r="BE22" s="142"/>
      <c r="BF22" s="142"/>
      <c r="BG22" s="141"/>
      <c r="BH22" s="141"/>
    </row>
    <row r="23" spans="1:60" s="62" customFormat="1" ht="13.65" customHeight="1" x14ac:dyDescent="0.25">
      <c r="A23" s="46">
        <f>ROW()</f>
        <v>23</v>
      </c>
      <c r="B23" s="346"/>
      <c r="C23" s="347"/>
      <c r="D23" s="347"/>
      <c r="E23" s="348"/>
      <c r="F23" s="446" t="s">
        <v>991</v>
      </c>
      <c r="G23" s="447"/>
      <c r="H23" s="447"/>
      <c r="I23" s="447"/>
      <c r="J23" s="447"/>
      <c r="K23" s="447"/>
      <c r="L23" s="447"/>
      <c r="M23" s="447"/>
      <c r="N23" s="447"/>
      <c r="O23" s="447"/>
      <c r="P23" s="447"/>
      <c r="Q23" s="447"/>
      <c r="R23" s="447"/>
      <c r="S23" s="447"/>
      <c r="T23" s="447"/>
      <c r="U23" s="578" t="s">
        <v>429</v>
      </c>
      <c r="V23" s="578"/>
      <c r="W23" s="578"/>
      <c r="X23" s="345"/>
      <c r="Y23" s="578" t="s">
        <v>429</v>
      </c>
      <c r="Z23" s="578"/>
      <c r="AA23" s="578"/>
      <c r="AB23" s="487" t="str">
        <f>IF(units="Select","",AR23)</f>
        <v/>
      </c>
      <c r="AC23" s="487"/>
      <c r="AD23" s="488"/>
      <c r="AE23" s="599"/>
      <c r="AF23" s="600"/>
      <c r="AG23" s="600"/>
      <c r="AH23" s="600"/>
      <c r="AI23" s="600"/>
      <c r="AJ23" s="600"/>
      <c r="AK23" s="600"/>
      <c r="AL23" s="601"/>
      <c r="AM23" s="381"/>
      <c r="AO23" s="327"/>
      <c r="AP23" s="301" t="s">
        <v>104</v>
      </c>
      <c r="AQ23" s="104" t="s">
        <v>103</v>
      </c>
      <c r="AR23" s="186" t="str">
        <f>IF(units=unit_usc,AQ23,AP23)</f>
        <v>bar g</v>
      </c>
      <c r="AS23" s="107"/>
      <c r="AT23" s="151"/>
      <c r="AU23" s="142"/>
      <c r="AV23" s="142"/>
      <c r="AW23" s="142"/>
      <c r="AX23" s="142"/>
      <c r="AY23" s="142"/>
      <c r="AZ23" s="142"/>
      <c r="BA23" s="142"/>
      <c r="BB23" s="142"/>
      <c r="BC23" s="142"/>
      <c r="BD23" s="142"/>
      <c r="BE23" s="142"/>
      <c r="BF23" s="142"/>
      <c r="BG23" s="141"/>
      <c r="BH23" s="141"/>
    </row>
    <row r="24" spans="1:60" s="62" customFormat="1" ht="13.65" customHeight="1" x14ac:dyDescent="0.25">
      <c r="A24" s="46">
        <f>ROW()</f>
        <v>24</v>
      </c>
      <c r="B24" s="602"/>
      <c r="C24" s="603"/>
      <c r="D24" s="603"/>
      <c r="E24" s="604"/>
      <c r="F24" s="446" t="s">
        <v>966</v>
      </c>
      <c r="G24" s="447"/>
      <c r="H24" s="447"/>
      <c r="I24" s="447"/>
      <c r="J24" s="447"/>
      <c r="K24" s="447"/>
      <c r="L24" s="447"/>
      <c r="M24" s="447"/>
      <c r="N24" s="447"/>
      <c r="O24" s="447"/>
      <c r="P24" s="447"/>
      <c r="Q24" s="447"/>
      <c r="R24" s="447"/>
      <c r="S24" s="447"/>
      <c r="T24" s="447"/>
      <c r="U24" s="578" t="s">
        <v>429</v>
      </c>
      <c r="V24" s="578"/>
      <c r="W24" s="578"/>
      <c r="X24" s="325"/>
      <c r="Y24" s="578" t="s">
        <v>429</v>
      </c>
      <c r="Z24" s="578"/>
      <c r="AA24" s="578"/>
      <c r="AB24" s="487" t="str">
        <f>IF(units="Select","",AR24)</f>
        <v/>
      </c>
      <c r="AC24" s="487"/>
      <c r="AD24" s="488"/>
      <c r="AE24" s="599"/>
      <c r="AF24" s="600"/>
      <c r="AG24" s="600"/>
      <c r="AH24" s="600"/>
      <c r="AI24" s="600"/>
      <c r="AJ24" s="600"/>
      <c r="AK24" s="600"/>
      <c r="AL24" s="601"/>
      <c r="AM24" s="381"/>
      <c r="AO24" s="327"/>
      <c r="AP24" s="104" t="s">
        <v>99</v>
      </c>
      <c r="AQ24" s="104" t="s">
        <v>98</v>
      </c>
      <c r="AR24" s="186" t="str">
        <f>IF(units=unit_usc,AQ24,AP24)</f>
        <v>°C</v>
      </c>
      <c r="AS24" s="107"/>
      <c r="AT24" s="151"/>
      <c r="AU24" s="142"/>
      <c r="AV24" s="142"/>
      <c r="AW24" s="142"/>
      <c r="AX24" s="142"/>
      <c r="AY24" s="142"/>
      <c r="AZ24" s="142"/>
      <c r="BA24" s="142"/>
      <c r="BB24" s="142"/>
      <c r="BC24" s="142"/>
      <c r="BD24" s="142"/>
      <c r="BE24" s="142"/>
      <c r="BF24" s="142"/>
      <c r="BG24" s="141"/>
      <c r="BH24" s="141"/>
    </row>
    <row r="25" spans="1:60" ht="13.65" customHeight="1" x14ac:dyDescent="0.25">
      <c r="A25" s="46">
        <f>ROW()</f>
        <v>25</v>
      </c>
      <c r="B25" s="602"/>
      <c r="C25" s="603"/>
      <c r="D25" s="603"/>
      <c r="E25" s="604"/>
      <c r="F25" s="539" t="s">
        <v>445</v>
      </c>
      <c r="G25" s="540"/>
      <c r="H25" s="540"/>
      <c r="I25" s="540"/>
      <c r="J25" s="540"/>
      <c r="K25" s="540"/>
      <c r="L25" s="540"/>
      <c r="M25" s="540"/>
      <c r="N25" s="540"/>
      <c r="O25" s="540"/>
      <c r="P25" s="540"/>
      <c r="Q25" s="542" t="s">
        <v>706</v>
      </c>
      <c r="R25" s="542"/>
      <c r="S25" s="542"/>
      <c r="T25" s="543"/>
      <c r="U25" s="621" t="s">
        <v>429</v>
      </c>
      <c r="V25" s="622"/>
      <c r="W25" s="622"/>
      <c r="X25" s="622"/>
      <c r="Y25" s="622"/>
      <c r="Z25" s="622"/>
      <c r="AA25" s="623"/>
      <c r="AB25" s="493" t="str">
        <f>IF(units="Select","",AR25)</f>
        <v/>
      </c>
      <c r="AC25" s="487"/>
      <c r="AD25" s="488"/>
      <c r="AE25" s="599"/>
      <c r="AF25" s="600"/>
      <c r="AG25" s="600"/>
      <c r="AH25" s="600"/>
      <c r="AI25" s="600"/>
      <c r="AJ25" s="600"/>
      <c r="AK25" s="600"/>
      <c r="AL25" s="601"/>
      <c r="AM25" s="376"/>
      <c r="AO25" s="314"/>
      <c r="AP25" s="117" t="s">
        <v>372</v>
      </c>
      <c r="AQ25" s="117" t="s">
        <v>371</v>
      </c>
      <c r="AR25" s="184" t="str">
        <f>IF(units=unit_usc,AQ25,AP25)</f>
        <v>kg</v>
      </c>
      <c r="AV25" s="111"/>
      <c r="AW25" s="111"/>
      <c r="AX25" s="111"/>
      <c r="AY25" s="111"/>
      <c r="AZ25" s="111"/>
      <c r="BA25" s="111"/>
      <c r="BB25" s="111"/>
      <c r="BC25" s="111"/>
      <c r="BD25" s="111"/>
      <c r="BE25" s="111"/>
      <c r="BF25" s="111"/>
      <c r="BG25" s="260"/>
      <c r="BH25" s="260"/>
    </row>
    <row r="26" spans="1:60" ht="13.65" customHeight="1" x14ac:dyDescent="0.25">
      <c r="A26" s="46">
        <f>ROW()</f>
        <v>26</v>
      </c>
      <c r="B26" s="602"/>
      <c r="C26" s="603"/>
      <c r="D26" s="603"/>
      <c r="E26" s="604"/>
      <c r="F26" s="446"/>
      <c r="G26" s="447"/>
      <c r="H26" s="447"/>
      <c r="I26" s="447"/>
      <c r="J26" s="447"/>
      <c r="K26" s="447"/>
      <c r="L26" s="447"/>
      <c r="M26" s="447"/>
      <c r="N26" s="447"/>
      <c r="O26" s="447"/>
      <c r="P26" s="447"/>
      <c r="Q26" s="542" t="s">
        <v>707</v>
      </c>
      <c r="R26" s="542"/>
      <c r="S26" s="542"/>
      <c r="T26" s="543"/>
      <c r="U26" s="621" t="s">
        <v>429</v>
      </c>
      <c r="V26" s="622"/>
      <c r="W26" s="622"/>
      <c r="X26" s="622"/>
      <c r="Y26" s="622"/>
      <c r="Z26" s="622"/>
      <c r="AA26" s="623"/>
      <c r="AB26" s="493" t="str">
        <f>IF(units="Select","",AR25)</f>
        <v/>
      </c>
      <c r="AC26" s="487"/>
      <c r="AD26" s="488"/>
      <c r="AE26" s="443"/>
      <c r="AF26" s="444"/>
      <c r="AG26" s="444"/>
      <c r="AH26" s="444"/>
      <c r="AI26" s="444"/>
      <c r="AJ26" s="444"/>
      <c r="AK26" s="444"/>
      <c r="AL26" s="445"/>
      <c r="AM26" s="376"/>
      <c r="AO26" s="152"/>
      <c r="AP26" s="108"/>
      <c r="AR26" s="108"/>
      <c r="AV26" s="111"/>
      <c r="AW26" s="111"/>
      <c r="AX26" s="111"/>
      <c r="AY26" s="111"/>
      <c r="AZ26" s="111"/>
      <c r="BA26" s="111"/>
      <c r="BB26" s="111"/>
      <c r="BC26" s="111"/>
      <c r="BD26" s="111"/>
      <c r="BE26" s="111"/>
      <c r="BF26" s="111"/>
      <c r="BG26" s="260"/>
      <c r="BH26" s="260"/>
    </row>
    <row r="27" spans="1:60" ht="13.65" customHeight="1" x14ac:dyDescent="0.25">
      <c r="A27" s="46">
        <f>ROW()</f>
        <v>27</v>
      </c>
      <c r="B27" s="602"/>
      <c r="C27" s="603"/>
      <c r="D27" s="603"/>
      <c r="E27" s="604"/>
      <c r="F27" s="446"/>
      <c r="G27" s="447"/>
      <c r="H27" s="447"/>
      <c r="I27" s="447"/>
      <c r="J27" s="447"/>
      <c r="K27" s="447"/>
      <c r="L27" s="447"/>
      <c r="M27" s="447"/>
      <c r="N27" s="447"/>
      <c r="O27" s="447"/>
      <c r="P27" s="447"/>
      <c r="Q27" s="542" t="s">
        <v>708</v>
      </c>
      <c r="R27" s="542"/>
      <c r="S27" s="542"/>
      <c r="T27" s="543"/>
      <c r="U27" s="621" t="s">
        <v>429</v>
      </c>
      <c r="V27" s="622"/>
      <c r="W27" s="622"/>
      <c r="X27" s="622"/>
      <c r="Y27" s="622"/>
      <c r="Z27" s="622"/>
      <c r="AA27" s="623"/>
      <c r="AB27" s="493" t="str">
        <f>IF(units="Select","",AR25)</f>
        <v/>
      </c>
      <c r="AC27" s="487"/>
      <c r="AD27" s="488"/>
      <c r="AE27" s="443"/>
      <c r="AF27" s="444"/>
      <c r="AG27" s="444"/>
      <c r="AH27" s="444"/>
      <c r="AI27" s="444"/>
      <c r="AJ27" s="444"/>
      <c r="AK27" s="444"/>
      <c r="AL27" s="445"/>
      <c r="AM27" s="376"/>
      <c r="AO27" s="152"/>
      <c r="AP27" s="108"/>
      <c r="AR27" s="108"/>
      <c r="AV27" s="111"/>
      <c r="AW27" s="111"/>
      <c r="AX27" s="111"/>
      <c r="AY27" s="111"/>
      <c r="AZ27" s="111"/>
      <c r="BA27" s="111"/>
      <c r="BB27" s="111"/>
      <c r="BC27" s="111"/>
      <c r="BD27" s="111"/>
      <c r="BE27" s="111"/>
      <c r="BF27" s="111"/>
      <c r="BG27" s="260"/>
      <c r="BH27" s="260"/>
    </row>
    <row r="28" spans="1:60" ht="13.65" customHeight="1" x14ac:dyDescent="0.25">
      <c r="A28" s="46">
        <f>ROW()</f>
        <v>28</v>
      </c>
      <c r="B28" s="565"/>
      <c r="C28" s="566"/>
      <c r="D28" s="566"/>
      <c r="E28" s="567"/>
      <c r="F28" s="446"/>
      <c r="G28" s="447"/>
      <c r="H28" s="447"/>
      <c r="I28" s="447"/>
      <c r="J28" s="447"/>
      <c r="K28" s="447"/>
      <c r="L28" s="447"/>
      <c r="M28" s="447"/>
      <c r="N28" s="447"/>
      <c r="O28" s="447"/>
      <c r="P28" s="447"/>
      <c r="Q28" s="542" t="s">
        <v>709</v>
      </c>
      <c r="R28" s="542"/>
      <c r="S28" s="542"/>
      <c r="T28" s="543"/>
      <c r="U28" s="621" t="s">
        <v>429</v>
      </c>
      <c r="V28" s="622"/>
      <c r="W28" s="622"/>
      <c r="X28" s="622"/>
      <c r="Y28" s="622"/>
      <c r="Z28" s="622"/>
      <c r="AA28" s="623"/>
      <c r="AB28" s="493" t="str">
        <f>IF(units="Select","",AR25)</f>
        <v/>
      </c>
      <c r="AC28" s="487"/>
      <c r="AD28" s="488"/>
      <c r="AE28" s="443"/>
      <c r="AF28" s="444"/>
      <c r="AG28" s="444"/>
      <c r="AH28" s="444"/>
      <c r="AI28" s="444"/>
      <c r="AJ28" s="444"/>
      <c r="AK28" s="444"/>
      <c r="AL28" s="445"/>
      <c r="AM28" s="376"/>
      <c r="AO28" s="152"/>
      <c r="AP28" s="108"/>
      <c r="AR28" s="108"/>
      <c r="AV28" s="111"/>
      <c r="AW28" s="111"/>
      <c r="AX28" s="111"/>
      <c r="AY28" s="111"/>
      <c r="AZ28" s="111"/>
      <c r="BA28" s="111"/>
      <c r="BB28" s="111"/>
      <c r="BC28" s="111"/>
      <c r="BD28" s="111"/>
      <c r="BE28" s="111"/>
      <c r="BF28" s="111"/>
      <c r="BG28" s="260"/>
      <c r="BH28" s="260"/>
    </row>
    <row r="29" spans="1:60" ht="13.65" customHeight="1" x14ac:dyDescent="0.25">
      <c r="A29" s="46">
        <f>ROW()</f>
        <v>29</v>
      </c>
      <c r="B29" s="565"/>
      <c r="C29" s="566"/>
      <c r="D29" s="566"/>
      <c r="E29" s="567"/>
      <c r="F29" s="446"/>
      <c r="G29" s="447"/>
      <c r="H29" s="447"/>
      <c r="I29" s="447"/>
      <c r="J29" s="447"/>
      <c r="K29" s="447"/>
      <c r="L29" s="447"/>
      <c r="M29" s="447"/>
      <c r="N29" s="447"/>
      <c r="O29" s="447"/>
      <c r="P29" s="447"/>
      <c r="Q29" s="542" t="s">
        <v>710</v>
      </c>
      <c r="R29" s="542"/>
      <c r="S29" s="542"/>
      <c r="T29" s="543"/>
      <c r="U29" s="621" t="s">
        <v>429</v>
      </c>
      <c r="V29" s="622"/>
      <c r="W29" s="622"/>
      <c r="X29" s="622"/>
      <c r="Y29" s="622"/>
      <c r="Z29" s="622"/>
      <c r="AA29" s="623"/>
      <c r="AB29" s="493" t="str">
        <f>IF(units="Select","",AR25)</f>
        <v/>
      </c>
      <c r="AC29" s="487"/>
      <c r="AD29" s="488"/>
      <c r="AE29" s="443"/>
      <c r="AF29" s="444"/>
      <c r="AG29" s="444"/>
      <c r="AH29" s="444"/>
      <c r="AI29" s="444"/>
      <c r="AJ29" s="444"/>
      <c r="AK29" s="444"/>
      <c r="AL29" s="445"/>
      <c r="AM29" s="376"/>
      <c r="AO29" s="152"/>
      <c r="AP29" s="108"/>
      <c r="AR29" s="108"/>
      <c r="AV29" s="111"/>
      <c r="AW29" s="111"/>
      <c r="AX29" s="111"/>
      <c r="AY29" s="111"/>
      <c r="AZ29" s="111"/>
      <c r="BA29" s="111"/>
      <c r="BB29" s="111"/>
      <c r="BC29" s="111"/>
      <c r="BD29" s="111"/>
      <c r="BE29" s="111"/>
      <c r="BF29" s="111"/>
      <c r="BG29" s="260"/>
      <c r="BH29" s="260"/>
    </row>
    <row r="30" spans="1:60" ht="13.65" customHeight="1" x14ac:dyDescent="0.25">
      <c r="A30" s="46">
        <f>ROW()</f>
        <v>30</v>
      </c>
      <c r="B30" s="565"/>
      <c r="C30" s="566"/>
      <c r="D30" s="566"/>
      <c r="E30" s="567"/>
      <c r="F30" s="446"/>
      <c r="G30" s="447"/>
      <c r="H30" s="447"/>
      <c r="I30" s="447"/>
      <c r="J30" s="447"/>
      <c r="K30" s="447"/>
      <c r="L30" s="447"/>
      <c r="M30" s="447"/>
      <c r="N30" s="447"/>
      <c r="O30" s="447"/>
      <c r="P30" s="447"/>
      <c r="Q30" s="542" t="s">
        <v>711</v>
      </c>
      <c r="R30" s="542"/>
      <c r="S30" s="542"/>
      <c r="T30" s="543"/>
      <c r="U30" s="624">
        <f>SUM(U25:AA29)</f>
        <v>0</v>
      </c>
      <c r="V30" s="625"/>
      <c r="W30" s="625"/>
      <c r="X30" s="625"/>
      <c r="Y30" s="625"/>
      <c r="Z30" s="625"/>
      <c r="AA30" s="626"/>
      <c r="AB30" s="493" t="str">
        <f>IF(units="Select","",AR25)</f>
        <v/>
      </c>
      <c r="AC30" s="487"/>
      <c r="AD30" s="488"/>
      <c r="AE30" s="443"/>
      <c r="AF30" s="444"/>
      <c r="AG30" s="444"/>
      <c r="AH30" s="444"/>
      <c r="AI30" s="444"/>
      <c r="AJ30" s="444"/>
      <c r="AK30" s="444"/>
      <c r="AL30" s="445"/>
      <c r="AM30" s="376"/>
      <c r="AO30" s="263"/>
      <c r="AP30" s="152"/>
      <c r="AQ30" s="260"/>
      <c r="AR30" s="260"/>
      <c r="AS30" s="260"/>
      <c r="AT30" s="264"/>
      <c r="AU30" s="264"/>
      <c r="AV30" s="264"/>
      <c r="AW30" s="264"/>
      <c r="AX30" s="264"/>
      <c r="AY30" s="264"/>
      <c r="AZ30" s="264"/>
      <c r="BA30" s="264"/>
      <c r="BB30" s="264"/>
      <c r="BC30" s="264"/>
      <c r="BD30" s="264"/>
      <c r="BE30" s="264"/>
      <c r="BF30" s="264"/>
      <c r="BG30" s="260"/>
      <c r="BH30" s="260"/>
    </row>
    <row r="31" spans="1:60" ht="13.65" customHeight="1" x14ac:dyDescent="0.25">
      <c r="A31" s="46">
        <f>ROW()</f>
        <v>31</v>
      </c>
      <c r="B31" s="619"/>
      <c r="C31" s="620"/>
      <c r="D31" s="620"/>
      <c r="E31" s="620"/>
      <c r="F31" s="522" t="s">
        <v>211</v>
      </c>
      <c r="G31" s="522"/>
      <c r="H31" s="522"/>
      <c r="I31" s="522"/>
      <c r="J31" s="522"/>
      <c r="K31" s="522"/>
      <c r="L31" s="522"/>
      <c r="M31" s="522"/>
      <c r="N31" s="522"/>
      <c r="O31" s="522"/>
      <c r="P31" s="522"/>
      <c r="Q31" s="522"/>
      <c r="R31" s="522"/>
      <c r="S31" s="522"/>
      <c r="T31" s="522"/>
      <c r="U31" s="522"/>
      <c r="V31" s="522"/>
      <c r="W31" s="522"/>
      <c r="X31" s="522"/>
      <c r="Y31" s="522"/>
      <c r="Z31" s="522"/>
      <c r="AA31" s="522"/>
      <c r="AB31" s="522"/>
      <c r="AC31" s="522"/>
      <c r="AD31" s="522"/>
      <c r="AE31" s="65"/>
      <c r="AF31" s="65"/>
      <c r="AG31" s="65"/>
      <c r="AH31" s="65"/>
      <c r="AI31" s="65"/>
      <c r="AJ31" s="65"/>
      <c r="AK31" s="65"/>
      <c r="AL31" s="66"/>
      <c r="AM31" s="47"/>
      <c r="AV31" s="264"/>
      <c r="AW31" s="264"/>
      <c r="AX31" s="264"/>
      <c r="AY31" s="264"/>
      <c r="AZ31" s="264"/>
      <c r="BA31" s="264"/>
      <c r="BB31" s="264"/>
      <c r="BC31" s="264"/>
      <c r="BD31" s="264"/>
      <c r="BE31" s="264"/>
      <c r="BF31" s="264"/>
      <c r="BG31" s="260"/>
      <c r="BH31" s="260"/>
    </row>
    <row r="32" spans="1:60" ht="13.65" customHeight="1" x14ac:dyDescent="0.25">
      <c r="A32" s="46">
        <f>ROW()</f>
        <v>32</v>
      </c>
      <c r="B32" s="565" t="s">
        <v>210</v>
      </c>
      <c r="C32" s="566"/>
      <c r="D32" s="566"/>
      <c r="E32" s="567"/>
      <c r="F32" s="310" t="s">
        <v>212</v>
      </c>
      <c r="G32" s="311"/>
      <c r="H32" s="311"/>
      <c r="I32" s="311"/>
      <c r="J32" s="311"/>
      <c r="K32" s="311"/>
      <c r="L32" s="311"/>
      <c r="M32" s="311"/>
      <c r="N32" s="311"/>
      <c r="O32" s="311"/>
      <c r="P32" s="311"/>
      <c r="Q32" s="311"/>
      <c r="R32" s="311"/>
      <c r="S32" s="311"/>
      <c r="T32" s="455" t="s">
        <v>185</v>
      </c>
      <c r="U32" s="456"/>
      <c r="V32" s="456"/>
      <c r="W32" s="456"/>
      <c r="X32" s="456"/>
      <c r="Y32" s="457"/>
      <c r="Z32" s="456" t="s">
        <v>213</v>
      </c>
      <c r="AA32" s="456"/>
      <c r="AB32" s="456"/>
      <c r="AC32" s="456"/>
      <c r="AD32" s="457"/>
      <c r="AE32" s="443"/>
      <c r="AF32" s="444"/>
      <c r="AG32" s="444"/>
      <c r="AH32" s="444"/>
      <c r="AI32" s="444"/>
      <c r="AJ32" s="444"/>
      <c r="AK32" s="444"/>
      <c r="AL32" s="445"/>
      <c r="AM32" s="376"/>
      <c r="AO32" s="106"/>
      <c r="AP32" s="123"/>
      <c r="AQ32" s="123"/>
      <c r="AR32" s="123"/>
      <c r="AV32" s="264"/>
      <c r="AW32" s="264"/>
      <c r="AX32" s="264"/>
      <c r="AY32" s="264"/>
      <c r="AZ32" s="264"/>
      <c r="BA32" s="264"/>
      <c r="BB32" s="264"/>
      <c r="BC32" s="264"/>
      <c r="BD32" s="264"/>
      <c r="BE32" s="264"/>
      <c r="BF32" s="264"/>
      <c r="BG32" s="260"/>
      <c r="BH32" s="260"/>
    </row>
    <row r="33" spans="1:60" ht="13.65" customHeight="1" x14ac:dyDescent="0.25">
      <c r="A33" s="46">
        <f>ROW()</f>
        <v>33</v>
      </c>
      <c r="B33" s="565"/>
      <c r="C33" s="566"/>
      <c r="D33" s="566"/>
      <c r="E33" s="567"/>
      <c r="F33" s="203"/>
      <c r="G33" s="299"/>
      <c r="H33" s="299"/>
      <c r="I33" s="299"/>
      <c r="J33" s="299"/>
      <c r="K33" s="299"/>
      <c r="L33" s="299"/>
      <c r="M33" s="299"/>
      <c r="N33" s="299"/>
      <c r="O33" s="299"/>
      <c r="P33" s="299"/>
      <c r="Q33" s="456" t="s">
        <v>535</v>
      </c>
      <c r="R33" s="456"/>
      <c r="S33" s="456"/>
      <c r="T33" s="550" t="s">
        <v>69</v>
      </c>
      <c r="U33" s="546"/>
      <c r="V33" s="546"/>
      <c r="W33" s="546"/>
      <c r="X33" s="546"/>
      <c r="Y33" s="551"/>
      <c r="Z33" s="490" t="s">
        <v>429</v>
      </c>
      <c r="AA33" s="490"/>
      <c r="AB33" s="490"/>
      <c r="AC33" s="490"/>
      <c r="AD33" s="491"/>
      <c r="AE33" s="443"/>
      <c r="AF33" s="444"/>
      <c r="AG33" s="444"/>
      <c r="AH33" s="444"/>
      <c r="AI33" s="444"/>
      <c r="AJ33" s="444"/>
      <c r="AK33" s="444"/>
      <c r="AL33" s="445"/>
      <c r="AM33" s="376"/>
      <c r="AO33" s="103" t="s">
        <v>69</v>
      </c>
      <c r="AP33" s="124" t="s">
        <v>214</v>
      </c>
      <c r="AQ33" s="124" t="s">
        <v>215</v>
      </c>
      <c r="AR33" s="124" t="s">
        <v>216</v>
      </c>
      <c r="AS33" s="124" t="s">
        <v>73</v>
      </c>
      <c r="AT33" s="362"/>
      <c r="AU33" s="361"/>
      <c r="AV33" s="264"/>
      <c r="AW33" s="264"/>
      <c r="AX33" s="264"/>
      <c r="AY33" s="264"/>
      <c r="AZ33" s="264"/>
      <c r="BA33" s="264"/>
      <c r="BB33" s="264"/>
      <c r="BC33" s="264"/>
      <c r="BD33" s="264"/>
      <c r="BE33" s="264"/>
      <c r="BF33" s="264"/>
      <c r="BG33" s="260"/>
      <c r="BH33" s="260"/>
    </row>
    <row r="34" spans="1:60" ht="13.65" customHeight="1" x14ac:dyDescent="0.25">
      <c r="A34" s="46">
        <f>ROW()</f>
        <v>34</v>
      </c>
      <c r="B34" s="565"/>
      <c r="C34" s="566"/>
      <c r="D34" s="566"/>
      <c r="E34" s="567"/>
      <c r="F34" s="309"/>
      <c r="G34" s="74"/>
      <c r="H34" s="74"/>
      <c r="I34" s="74"/>
      <c r="J34" s="74"/>
      <c r="K34" s="74"/>
      <c r="L34" s="74"/>
      <c r="M34" s="74"/>
      <c r="N34" s="74"/>
      <c r="O34" s="74"/>
      <c r="P34" s="74"/>
      <c r="Q34" s="456" t="s">
        <v>536</v>
      </c>
      <c r="R34" s="456"/>
      <c r="S34" s="456"/>
      <c r="T34" s="550" t="s">
        <v>69</v>
      </c>
      <c r="U34" s="546"/>
      <c r="V34" s="546"/>
      <c r="W34" s="546"/>
      <c r="X34" s="546"/>
      <c r="Y34" s="551"/>
      <c r="Z34" s="490" t="s">
        <v>429</v>
      </c>
      <c r="AA34" s="490"/>
      <c r="AB34" s="490"/>
      <c r="AC34" s="490"/>
      <c r="AD34" s="491"/>
      <c r="AE34" s="443"/>
      <c r="AF34" s="444"/>
      <c r="AG34" s="444"/>
      <c r="AH34" s="444"/>
      <c r="AI34" s="444"/>
      <c r="AJ34" s="444"/>
      <c r="AK34" s="444"/>
      <c r="AL34" s="445"/>
      <c r="AM34" s="376"/>
      <c r="AO34" s="103" t="s">
        <v>69</v>
      </c>
      <c r="AP34" s="124" t="s">
        <v>890</v>
      </c>
      <c r="AQ34" s="124" t="s">
        <v>891</v>
      </c>
      <c r="AR34" s="124" t="s">
        <v>892</v>
      </c>
      <c r="AS34" s="124" t="s">
        <v>215</v>
      </c>
      <c r="AT34" s="184" t="str">
        <f>IF(OR(pump_type="OH1",pump_type="OH2",pump_type="OH3",pump_type="OH5",pump_type="OH5 BS 4082-1"),"","Tilt-pad")</f>
        <v>Tilt-pad</v>
      </c>
      <c r="AU34" s="124" t="s">
        <v>73</v>
      </c>
      <c r="AV34" s="266"/>
      <c r="AW34" s="264"/>
      <c r="AX34" s="264"/>
      <c r="AY34" s="264"/>
      <c r="AZ34" s="264"/>
      <c r="BA34" s="264"/>
      <c r="BB34" s="264"/>
      <c r="BC34" s="264"/>
      <c r="BD34" s="264"/>
      <c r="BE34" s="264"/>
      <c r="BF34" s="264"/>
      <c r="BG34" s="260"/>
      <c r="BH34" s="260"/>
    </row>
    <row r="35" spans="1:60" ht="13.65" customHeight="1" x14ac:dyDescent="0.25">
      <c r="A35" s="46">
        <f>ROW()</f>
        <v>35</v>
      </c>
      <c r="B35" s="565" t="s">
        <v>1016</v>
      </c>
      <c r="C35" s="566"/>
      <c r="D35" s="566"/>
      <c r="E35" s="567"/>
      <c r="F35" s="446" t="s">
        <v>1017</v>
      </c>
      <c r="G35" s="447"/>
      <c r="H35" s="447"/>
      <c r="I35" s="447"/>
      <c r="J35" s="447"/>
      <c r="K35" s="447"/>
      <c r="L35" s="447"/>
      <c r="M35" s="447"/>
      <c r="N35" s="447"/>
      <c r="O35" s="447"/>
      <c r="P35" s="447"/>
      <c r="Q35" s="447"/>
      <c r="R35" s="447"/>
      <c r="S35" s="447"/>
      <c r="T35" s="447"/>
      <c r="U35" s="447"/>
      <c r="V35" s="441" t="str">
        <f>IF(F35="","","Select")</f>
        <v>Select</v>
      </c>
      <c r="W35" s="441"/>
      <c r="X35" s="441"/>
      <c r="Y35" s="441"/>
      <c r="Z35" s="441"/>
      <c r="AA35" s="441"/>
      <c r="AB35" s="441"/>
      <c r="AC35" s="441"/>
      <c r="AD35" s="442"/>
      <c r="AE35" s="443"/>
      <c r="AF35" s="444"/>
      <c r="AG35" s="444"/>
      <c r="AH35" s="444"/>
      <c r="AI35" s="444"/>
      <c r="AJ35" s="444"/>
      <c r="AK35" s="444"/>
      <c r="AL35" s="445"/>
      <c r="AM35" s="376"/>
      <c r="AO35" s="103" t="s">
        <v>69</v>
      </c>
      <c r="AP35" s="125" t="s">
        <v>60</v>
      </c>
      <c r="AQ35" s="125" t="s">
        <v>61</v>
      </c>
      <c r="AR35" s="209"/>
      <c r="AV35" s="264"/>
      <c r="AW35" s="264"/>
      <c r="AX35" s="264"/>
      <c r="AY35" s="264"/>
      <c r="AZ35" s="264"/>
      <c r="BA35" s="264"/>
      <c r="BB35" s="264"/>
      <c r="BC35" s="264"/>
      <c r="BD35" s="264"/>
      <c r="BE35" s="264"/>
      <c r="BF35" s="264"/>
      <c r="BG35" s="260"/>
      <c r="BH35" s="260"/>
    </row>
    <row r="36" spans="1:60" ht="13.65" customHeight="1" x14ac:dyDescent="0.25">
      <c r="A36" s="46">
        <f>ROW()</f>
        <v>36</v>
      </c>
      <c r="B36" s="565" t="s">
        <v>224</v>
      </c>
      <c r="C36" s="566"/>
      <c r="D36" s="566"/>
      <c r="E36" s="567"/>
      <c r="F36" s="446" t="s">
        <v>537</v>
      </c>
      <c r="G36" s="447"/>
      <c r="H36" s="447"/>
      <c r="I36" s="447"/>
      <c r="J36" s="447"/>
      <c r="K36" s="447"/>
      <c r="L36" s="447"/>
      <c r="M36" s="447"/>
      <c r="N36" s="447"/>
      <c r="O36" s="447"/>
      <c r="P36" s="447"/>
      <c r="Q36" s="447"/>
      <c r="R36" s="447"/>
      <c r="S36" s="447"/>
      <c r="T36" s="447"/>
      <c r="U36" s="441" t="s">
        <v>429</v>
      </c>
      <c r="V36" s="441"/>
      <c r="W36" s="441"/>
      <c r="X36" s="441"/>
      <c r="Y36" s="441"/>
      <c r="Z36" s="441"/>
      <c r="AA36" s="441"/>
      <c r="AB36" s="441"/>
      <c r="AC36" s="441"/>
      <c r="AD36" s="442"/>
      <c r="AE36" s="443"/>
      <c r="AF36" s="444"/>
      <c r="AG36" s="444"/>
      <c r="AH36" s="444"/>
      <c r="AI36" s="444"/>
      <c r="AJ36" s="444"/>
      <c r="AK36" s="444"/>
      <c r="AL36" s="445"/>
      <c r="AM36" s="376"/>
      <c r="AO36" s="106"/>
      <c r="AP36" s="208"/>
      <c r="AQ36" s="208"/>
      <c r="AR36" s="123"/>
      <c r="AV36" s="265" t="s">
        <v>969</v>
      </c>
      <c r="AW36" s="264"/>
      <c r="AX36" s="264"/>
      <c r="AY36" s="264"/>
      <c r="AZ36" s="264"/>
      <c r="BA36" s="264"/>
      <c r="BB36" s="264"/>
      <c r="BC36" s="264"/>
      <c r="BD36" s="264"/>
      <c r="BE36" s="264"/>
      <c r="BF36" s="264"/>
      <c r="BG36" s="260"/>
      <c r="BH36" s="260"/>
    </row>
    <row r="37" spans="1:60" ht="13.65" customHeight="1" x14ac:dyDescent="0.25">
      <c r="A37" s="46">
        <f>ROW()</f>
        <v>37</v>
      </c>
      <c r="B37" s="607" t="s">
        <v>217</v>
      </c>
      <c r="C37" s="608"/>
      <c r="D37" s="608"/>
      <c r="E37" s="609"/>
      <c r="F37" s="539" t="s">
        <v>538</v>
      </c>
      <c r="G37" s="540"/>
      <c r="H37" s="540"/>
      <c r="I37" s="540"/>
      <c r="J37" s="540"/>
      <c r="K37" s="540"/>
      <c r="L37" s="540"/>
      <c r="M37" s="540"/>
      <c r="N37" s="540"/>
      <c r="O37" s="540"/>
      <c r="P37" s="540"/>
      <c r="Q37" s="540"/>
      <c r="R37" s="540"/>
      <c r="S37" s="540"/>
      <c r="T37" s="540"/>
      <c r="U37" s="546" t="s">
        <v>69</v>
      </c>
      <c r="V37" s="546"/>
      <c r="W37" s="546"/>
      <c r="X37" s="546"/>
      <c r="Y37" s="546"/>
      <c r="Z37" s="546"/>
      <c r="AA37" s="546"/>
      <c r="AB37" s="546"/>
      <c r="AC37" s="546"/>
      <c r="AD37" s="551"/>
      <c r="AE37" s="443"/>
      <c r="AF37" s="444"/>
      <c r="AG37" s="444"/>
      <c r="AH37" s="444"/>
      <c r="AI37" s="444"/>
      <c r="AJ37" s="444"/>
      <c r="AK37" s="444"/>
      <c r="AL37" s="445"/>
      <c r="AM37" s="376"/>
      <c r="AO37" s="103" t="s">
        <v>69</v>
      </c>
      <c r="AP37" s="124" t="s">
        <v>218</v>
      </c>
      <c r="AQ37" s="124" t="s">
        <v>219</v>
      </c>
      <c r="AR37" s="124" t="s">
        <v>220</v>
      </c>
      <c r="AS37" s="117" t="s">
        <v>221</v>
      </c>
      <c r="AT37" s="117" t="s">
        <v>222</v>
      </c>
      <c r="AU37" s="184" t="str">
        <f>IF(OR(pump_type="OH1",pump_type="OH2",pump_type="OH3",pump_type="OH5",pump_type="OH5 BS 4082-1",pump_type="VS4",pump_type="VS5"),"","Pressure lube")</f>
        <v>Pressure lube</v>
      </c>
      <c r="AV37" s="262" t="str">
        <f>IF(OR(pump_type="VS4",pump_type="VS5",pump_type="OH3"),"Grease","")</f>
        <v/>
      </c>
      <c r="AW37" s="264"/>
      <c r="AX37" s="264"/>
      <c r="AY37" s="264"/>
      <c r="AZ37" s="264"/>
      <c r="BA37" s="264"/>
      <c r="BB37" s="264"/>
      <c r="BC37" s="264"/>
      <c r="BD37" s="264"/>
      <c r="BE37" s="264"/>
      <c r="BF37" s="264"/>
      <c r="BG37" s="260"/>
      <c r="BH37" s="260"/>
    </row>
    <row r="38" spans="1:60" ht="13.65" customHeight="1" x14ac:dyDescent="0.25">
      <c r="A38" s="46">
        <f>ROW()</f>
        <v>38</v>
      </c>
      <c r="B38" s="565" t="s">
        <v>472</v>
      </c>
      <c r="C38" s="566"/>
      <c r="D38" s="566"/>
      <c r="E38" s="567"/>
      <c r="F38" s="153" t="s">
        <v>482</v>
      </c>
      <c r="G38" s="154"/>
      <c r="H38" s="154"/>
      <c r="I38" s="154"/>
      <c r="J38" s="154"/>
      <c r="K38" s="154"/>
      <c r="L38" s="154"/>
      <c r="M38" s="154"/>
      <c r="N38" s="154"/>
      <c r="O38" s="154"/>
      <c r="P38" s="154"/>
      <c r="Q38" s="154"/>
      <c r="R38" s="441" t="s">
        <v>69</v>
      </c>
      <c r="S38" s="441"/>
      <c r="T38" s="441"/>
      <c r="U38" s="441"/>
      <c r="V38" s="441"/>
      <c r="W38" s="441"/>
      <c r="X38" s="155"/>
      <c r="Y38" s="631" t="str">
        <f>AW38</f>
        <v/>
      </c>
      <c r="Z38" s="632"/>
      <c r="AA38" s="632"/>
      <c r="AB38" s="533" t="str">
        <f>IF(units="Select","",AT38)</f>
        <v/>
      </c>
      <c r="AC38" s="533"/>
      <c r="AD38" s="630"/>
      <c r="AE38" s="443"/>
      <c r="AF38" s="444"/>
      <c r="AG38" s="444"/>
      <c r="AH38" s="444"/>
      <c r="AI38" s="444"/>
      <c r="AJ38" s="444"/>
      <c r="AK38" s="444"/>
      <c r="AL38" s="445"/>
      <c r="AM38" s="376"/>
      <c r="AO38" s="103" t="s">
        <v>69</v>
      </c>
      <c r="AP38" s="185" t="s">
        <v>474</v>
      </c>
      <c r="AQ38" s="185" t="s">
        <v>473</v>
      </c>
      <c r="AR38" s="186" t="s">
        <v>99</v>
      </c>
      <c r="AS38" s="186" t="s">
        <v>98</v>
      </c>
      <c r="AT38" s="186" t="str">
        <f>IF(units=unit_usc,AS38,AR38)</f>
        <v>°C</v>
      </c>
      <c r="AU38" s="308"/>
      <c r="AV38" s="179" t="s">
        <v>533</v>
      </c>
      <c r="AW38" s="184" t="str">
        <f>IF(AND(R38=AP38,AB38=AR38),43,IF(AND(R38=AP38,AB38=AS38),AY38,IF(R38=AQ38,AZ38,"")))</f>
        <v/>
      </c>
      <c r="AX38" s="184">
        <v>43</v>
      </c>
      <c r="AY38" s="262">
        <v>110</v>
      </c>
      <c r="AZ38" s="262" t="s">
        <v>429</v>
      </c>
      <c r="BA38" s="264"/>
      <c r="BB38" s="264"/>
      <c r="BC38" s="264"/>
      <c r="BD38" s="264"/>
      <c r="BE38" s="264"/>
      <c r="BF38" s="264"/>
      <c r="BG38" s="264"/>
      <c r="BH38" s="264"/>
    </row>
    <row r="39" spans="1:60" ht="13.65" customHeight="1" x14ac:dyDescent="0.25">
      <c r="A39" s="46">
        <f>ROW()</f>
        <v>39</v>
      </c>
      <c r="B39" s="565"/>
      <c r="C39" s="566"/>
      <c r="D39" s="566"/>
      <c r="E39" s="567"/>
      <c r="F39" s="539" t="s">
        <v>1018</v>
      </c>
      <c r="G39" s="540"/>
      <c r="H39" s="540"/>
      <c r="I39" s="540"/>
      <c r="J39" s="540"/>
      <c r="K39" s="540"/>
      <c r="L39" s="540"/>
      <c r="M39" s="540"/>
      <c r="N39" s="540"/>
      <c r="O39" s="540"/>
      <c r="P39" s="540"/>
      <c r="Q39" s="540"/>
      <c r="R39" s="540"/>
      <c r="S39" s="540"/>
      <c r="T39" s="540"/>
      <c r="U39" s="540"/>
      <c r="V39" s="540"/>
      <c r="W39" s="540"/>
      <c r="X39" s="540"/>
      <c r="Y39" s="540"/>
      <c r="Z39" s="540"/>
      <c r="AA39" s="540"/>
      <c r="AB39" s="540"/>
      <c r="AC39" s="540"/>
      <c r="AD39" s="541"/>
      <c r="AE39" s="443"/>
      <c r="AF39" s="444"/>
      <c r="AG39" s="444"/>
      <c r="AH39" s="444"/>
      <c r="AI39" s="444"/>
      <c r="AJ39" s="444"/>
      <c r="AK39" s="444"/>
      <c r="AL39" s="445"/>
      <c r="AM39" s="376"/>
      <c r="AO39" s="106"/>
      <c r="AP39" s="123"/>
      <c r="AQ39" s="123"/>
      <c r="AR39" s="123"/>
      <c r="AS39" s="152"/>
      <c r="AT39" s="152"/>
      <c r="AU39" s="152"/>
      <c r="AV39" s="264"/>
      <c r="AW39" s="264"/>
      <c r="AX39" s="264"/>
      <c r="AY39" s="264"/>
      <c r="AZ39" s="264"/>
      <c r="BA39" s="264"/>
      <c r="BB39" s="264"/>
      <c r="BC39" s="264"/>
      <c r="BD39" s="264"/>
      <c r="BE39" s="264"/>
      <c r="BF39" s="264"/>
      <c r="BG39" s="260"/>
      <c r="BH39" s="260"/>
    </row>
    <row r="40" spans="1:60" ht="13.65" customHeight="1" x14ac:dyDescent="0.25">
      <c r="A40" s="46">
        <f>ROW()</f>
        <v>40</v>
      </c>
      <c r="B40" s="565" t="s">
        <v>1019</v>
      </c>
      <c r="C40" s="566"/>
      <c r="D40" s="566"/>
      <c r="E40" s="567"/>
      <c r="F40" s="574" t="str">
        <f>CONCATENATE("Max. oil sump temperature"," (",R38,") :")</f>
        <v>Max. oil sump temperature (Select) :</v>
      </c>
      <c r="G40" s="575"/>
      <c r="H40" s="575"/>
      <c r="I40" s="575"/>
      <c r="J40" s="575"/>
      <c r="K40" s="575"/>
      <c r="L40" s="575"/>
      <c r="M40" s="575"/>
      <c r="N40" s="575"/>
      <c r="O40" s="575"/>
      <c r="P40" s="575"/>
      <c r="Q40" s="575"/>
      <c r="R40" s="575"/>
      <c r="S40" s="575"/>
      <c r="T40" s="575"/>
      <c r="U40" s="441" t="str">
        <f>AP40</f>
        <v>&lt; 82 °C</v>
      </c>
      <c r="V40" s="441"/>
      <c r="W40" s="441"/>
      <c r="X40" s="441"/>
      <c r="Y40" s="441"/>
      <c r="Z40" s="441"/>
      <c r="AA40" s="441"/>
      <c r="AB40" s="441"/>
      <c r="AC40" s="441"/>
      <c r="AD40" s="442"/>
      <c r="AE40" s="443"/>
      <c r="AF40" s="444"/>
      <c r="AG40" s="444"/>
      <c r="AH40" s="444"/>
      <c r="AI40" s="444"/>
      <c r="AJ40" s="444"/>
      <c r="AK40" s="444"/>
      <c r="AL40" s="445"/>
      <c r="AM40" s="376"/>
      <c r="AO40" s="330" t="s">
        <v>69</v>
      </c>
      <c r="AP40" s="103" t="str">
        <f>IF(units=unit_usc,AS40,AR40)</f>
        <v>&lt; 82 °C</v>
      </c>
      <c r="AQ40" s="211" t="s">
        <v>73</v>
      </c>
      <c r="AR40" s="185" t="s">
        <v>846</v>
      </c>
      <c r="AS40" s="185" t="s">
        <v>847</v>
      </c>
      <c r="AV40" s="264"/>
      <c r="AW40" s="264"/>
      <c r="AX40" s="264"/>
      <c r="AY40" s="264"/>
      <c r="AZ40" s="264"/>
      <c r="BA40" s="264"/>
      <c r="BB40" s="264"/>
      <c r="BC40" s="264"/>
      <c r="BD40" s="264"/>
      <c r="BE40" s="264"/>
      <c r="BF40" s="264"/>
      <c r="BG40" s="260"/>
      <c r="BH40" s="260"/>
    </row>
    <row r="41" spans="1:60" ht="13.65" customHeight="1" x14ac:dyDescent="0.25">
      <c r="A41" s="46">
        <f>ROW()</f>
        <v>41</v>
      </c>
      <c r="B41" s="565" t="s">
        <v>1019</v>
      </c>
      <c r="C41" s="566"/>
      <c r="D41" s="566"/>
      <c r="E41" s="567"/>
      <c r="F41" s="446" t="s">
        <v>1027</v>
      </c>
      <c r="G41" s="447"/>
      <c r="H41" s="447"/>
      <c r="I41" s="447"/>
      <c r="J41" s="447"/>
      <c r="K41" s="447"/>
      <c r="L41" s="447"/>
      <c r="M41" s="447"/>
      <c r="N41" s="447"/>
      <c r="O41" s="447"/>
      <c r="P41" s="447"/>
      <c r="Q41" s="447"/>
      <c r="R41" s="447"/>
      <c r="S41" s="447"/>
      <c r="T41" s="447"/>
      <c r="U41" s="441" t="str">
        <f>AP41</f>
        <v>&lt; 40 K</v>
      </c>
      <c r="V41" s="441"/>
      <c r="W41" s="441"/>
      <c r="X41" s="441"/>
      <c r="Y41" s="441"/>
      <c r="Z41" s="441"/>
      <c r="AA41" s="441"/>
      <c r="AB41" s="441"/>
      <c r="AC41" s="441"/>
      <c r="AD41" s="442"/>
      <c r="AE41" s="443"/>
      <c r="AF41" s="444"/>
      <c r="AG41" s="444"/>
      <c r="AH41" s="444"/>
      <c r="AI41" s="444"/>
      <c r="AJ41" s="444"/>
      <c r="AK41" s="444"/>
      <c r="AL41" s="445"/>
      <c r="AM41" s="376"/>
      <c r="AO41" s="330" t="s">
        <v>69</v>
      </c>
      <c r="AP41" s="103" t="str">
        <f>IF(units=unit_usc,AS41,AR41)</f>
        <v>&lt; 40 K</v>
      </c>
      <c r="AQ41" s="211" t="s">
        <v>73</v>
      </c>
      <c r="AR41" s="185" t="s">
        <v>848</v>
      </c>
      <c r="AS41" s="185" t="s">
        <v>849</v>
      </c>
      <c r="AV41" s="264"/>
      <c r="AW41" s="264"/>
      <c r="AX41" s="264"/>
      <c r="AY41" s="264"/>
      <c r="AZ41" s="264"/>
      <c r="BA41" s="264"/>
      <c r="BB41" s="264"/>
      <c r="BC41" s="264"/>
      <c r="BD41" s="264"/>
      <c r="BE41" s="264"/>
      <c r="BF41" s="264"/>
      <c r="BG41" s="260"/>
      <c r="BH41" s="260"/>
    </row>
    <row r="42" spans="1:60" ht="13.65" customHeight="1" x14ac:dyDescent="0.25">
      <c r="A42" s="46">
        <f>ROW()</f>
        <v>42</v>
      </c>
      <c r="B42" s="565" t="s">
        <v>1019</v>
      </c>
      <c r="C42" s="566"/>
      <c r="D42" s="566"/>
      <c r="E42" s="567"/>
      <c r="F42" s="446" t="s">
        <v>1028</v>
      </c>
      <c r="G42" s="447"/>
      <c r="H42" s="447"/>
      <c r="I42" s="447"/>
      <c r="J42" s="447"/>
      <c r="K42" s="447"/>
      <c r="L42" s="447"/>
      <c r="M42" s="447"/>
      <c r="N42" s="447"/>
      <c r="O42" s="447"/>
      <c r="P42" s="447"/>
      <c r="Q42" s="447"/>
      <c r="R42" s="447"/>
      <c r="S42" s="447"/>
      <c r="T42" s="447"/>
      <c r="U42" s="441" t="str">
        <f>AP42</f>
        <v>&lt; 93 °C</v>
      </c>
      <c r="V42" s="441"/>
      <c r="W42" s="441"/>
      <c r="X42" s="441"/>
      <c r="Y42" s="441"/>
      <c r="Z42" s="441"/>
      <c r="AA42" s="441"/>
      <c r="AB42" s="441"/>
      <c r="AC42" s="441"/>
      <c r="AD42" s="442"/>
      <c r="AE42" s="443"/>
      <c r="AF42" s="444"/>
      <c r="AG42" s="444"/>
      <c r="AH42" s="444"/>
      <c r="AI42" s="444"/>
      <c r="AJ42" s="444"/>
      <c r="AK42" s="444"/>
      <c r="AL42" s="445"/>
      <c r="AM42" s="376"/>
      <c r="AO42" s="367" t="s">
        <v>69</v>
      </c>
      <c r="AP42" s="185" t="str">
        <f>IF(units=unit_usc,AT42,AS42)</f>
        <v>&lt; 93 °C</v>
      </c>
      <c r="AQ42" s="211" t="s">
        <v>73</v>
      </c>
      <c r="AR42" s="124" t="s">
        <v>534</v>
      </c>
      <c r="AS42" s="185" t="s">
        <v>850</v>
      </c>
      <c r="AT42" s="185" t="s">
        <v>851</v>
      </c>
      <c r="AV42" s="264"/>
      <c r="AW42" s="264"/>
      <c r="AX42" s="264"/>
      <c r="AY42" s="264"/>
      <c r="AZ42" s="264"/>
      <c r="BA42" s="264"/>
      <c r="BB42" s="264"/>
      <c r="BC42" s="264"/>
      <c r="BD42" s="264"/>
      <c r="BE42" s="264"/>
      <c r="BF42" s="264"/>
      <c r="BG42" s="260"/>
      <c r="BH42" s="260"/>
    </row>
    <row r="43" spans="1:60" ht="13.65" customHeight="1" x14ac:dyDescent="0.25">
      <c r="A43" s="46">
        <f>ROW()</f>
        <v>43</v>
      </c>
      <c r="B43" s="565" t="s">
        <v>1020</v>
      </c>
      <c r="C43" s="566"/>
      <c r="D43" s="566"/>
      <c r="E43" s="567"/>
      <c r="F43" s="539" t="s">
        <v>1026</v>
      </c>
      <c r="G43" s="540"/>
      <c r="H43" s="540"/>
      <c r="I43" s="540"/>
      <c r="J43" s="540"/>
      <c r="K43" s="540"/>
      <c r="L43" s="540"/>
      <c r="M43" s="540"/>
      <c r="N43" s="540"/>
      <c r="O43" s="540"/>
      <c r="P43" s="540"/>
      <c r="Q43" s="540"/>
      <c r="R43" s="540"/>
      <c r="S43" s="540"/>
      <c r="T43" s="540"/>
      <c r="U43" s="540"/>
      <c r="V43" s="540"/>
      <c r="W43" s="540"/>
      <c r="X43" s="540"/>
      <c r="Y43" s="540"/>
      <c r="Z43" s="540"/>
      <c r="AA43" s="540"/>
      <c r="AB43" s="540"/>
      <c r="AC43" s="540"/>
      <c r="AD43" s="541"/>
      <c r="AE43" s="443"/>
      <c r="AF43" s="444"/>
      <c r="AG43" s="444"/>
      <c r="AH43" s="444"/>
      <c r="AI43" s="444"/>
      <c r="AJ43" s="444"/>
      <c r="AK43" s="444"/>
      <c r="AL43" s="445"/>
      <c r="AM43" s="376"/>
      <c r="AO43" s="329"/>
      <c r="AP43" s="329"/>
      <c r="AQ43" s="329"/>
      <c r="AR43" s="338"/>
      <c r="AV43" s="264"/>
      <c r="AW43" s="264"/>
      <c r="AX43" s="264"/>
      <c r="AY43" s="264"/>
      <c r="AZ43" s="264"/>
      <c r="BA43" s="264"/>
      <c r="BB43" s="264"/>
      <c r="BC43" s="264"/>
      <c r="BD43" s="264"/>
      <c r="BE43" s="264"/>
      <c r="BF43" s="264"/>
      <c r="BG43" s="260"/>
      <c r="BH43" s="260"/>
    </row>
    <row r="44" spans="1:60" ht="13.65" customHeight="1" x14ac:dyDescent="0.25">
      <c r="A44" s="46">
        <f>ROW()</f>
        <v>44</v>
      </c>
      <c r="B44" s="565"/>
      <c r="C44" s="566"/>
      <c r="D44" s="566"/>
      <c r="E44" s="567"/>
      <c r="F44" s="446" t="s">
        <v>1029</v>
      </c>
      <c r="G44" s="447"/>
      <c r="H44" s="447"/>
      <c r="I44" s="447"/>
      <c r="J44" s="447"/>
      <c r="K44" s="447"/>
      <c r="L44" s="447"/>
      <c r="M44" s="447"/>
      <c r="N44" s="447"/>
      <c r="O44" s="447"/>
      <c r="P44" s="447"/>
      <c r="Q44" s="447"/>
      <c r="R44" s="447"/>
      <c r="S44" s="447"/>
      <c r="T44" s="447"/>
      <c r="U44" s="441" t="s">
        <v>69</v>
      </c>
      <c r="V44" s="441"/>
      <c r="W44" s="441"/>
      <c r="X44" s="441"/>
      <c r="Y44" s="441"/>
      <c r="Z44" s="441"/>
      <c r="AA44" s="441"/>
      <c r="AB44" s="441"/>
      <c r="AC44" s="441"/>
      <c r="AD44" s="442"/>
      <c r="AE44" s="443"/>
      <c r="AF44" s="444"/>
      <c r="AG44" s="444"/>
      <c r="AH44" s="444"/>
      <c r="AI44" s="444"/>
      <c r="AJ44" s="444"/>
      <c r="AK44" s="444"/>
      <c r="AL44" s="445"/>
      <c r="AM44" s="376"/>
      <c r="AO44" s="103" t="s">
        <v>69</v>
      </c>
      <c r="AP44" s="124" t="s">
        <v>223</v>
      </c>
      <c r="AQ44" s="113" t="s">
        <v>73</v>
      </c>
      <c r="AR44" s="123"/>
      <c r="AS44" s="108"/>
      <c r="AV44" s="264"/>
      <c r="AW44" s="264"/>
      <c r="AX44" s="264"/>
      <c r="AY44" s="264"/>
      <c r="AZ44" s="264"/>
      <c r="BA44" s="264"/>
      <c r="BB44" s="264"/>
      <c r="BC44" s="264"/>
      <c r="BD44" s="264"/>
      <c r="BE44" s="264"/>
      <c r="BF44" s="264"/>
      <c r="BG44" s="260"/>
      <c r="BH44" s="260"/>
    </row>
    <row r="45" spans="1:60" ht="13.65" customHeight="1" x14ac:dyDescent="0.25">
      <c r="A45" s="46">
        <f>ROW()</f>
        <v>45</v>
      </c>
      <c r="B45" s="565"/>
      <c r="C45" s="566"/>
      <c r="D45" s="566"/>
      <c r="E45" s="567"/>
      <c r="F45" s="446" t="s">
        <v>1030</v>
      </c>
      <c r="G45" s="447"/>
      <c r="H45" s="447"/>
      <c r="I45" s="447"/>
      <c r="J45" s="447"/>
      <c r="K45" s="447"/>
      <c r="L45" s="447"/>
      <c r="M45" s="447"/>
      <c r="N45" s="447"/>
      <c r="O45" s="447"/>
      <c r="P45" s="447"/>
      <c r="Q45" s="447"/>
      <c r="R45" s="447"/>
      <c r="S45" s="447"/>
      <c r="T45" s="447"/>
      <c r="U45" s="447"/>
      <c r="V45" s="447"/>
      <c r="W45" s="441" t="s">
        <v>69</v>
      </c>
      <c r="X45" s="441"/>
      <c r="Y45" s="441"/>
      <c r="Z45" s="441"/>
      <c r="AA45" s="441"/>
      <c r="AB45" s="441"/>
      <c r="AC45" s="441"/>
      <c r="AD45" s="442"/>
      <c r="AE45" s="443"/>
      <c r="AF45" s="444"/>
      <c r="AG45" s="444"/>
      <c r="AH45" s="444"/>
      <c r="AI45" s="444"/>
      <c r="AJ45" s="444"/>
      <c r="AK45" s="444"/>
      <c r="AL45" s="445"/>
      <c r="AM45" s="376"/>
      <c r="AO45" s="103" t="s">
        <v>69</v>
      </c>
      <c r="AP45" s="124" t="s">
        <v>60</v>
      </c>
      <c r="AQ45" s="124" t="s">
        <v>61</v>
      </c>
      <c r="AR45" s="312"/>
      <c r="AS45" s="319"/>
      <c r="AV45" s="264"/>
      <c r="AW45" s="264"/>
      <c r="AX45" s="264"/>
      <c r="AY45" s="264"/>
      <c r="AZ45" s="264"/>
      <c r="BA45" s="264"/>
      <c r="BB45" s="264"/>
      <c r="BC45" s="264"/>
      <c r="BD45" s="264"/>
      <c r="BE45" s="264"/>
      <c r="BF45" s="264"/>
      <c r="BG45" s="260"/>
      <c r="BH45" s="260"/>
    </row>
    <row r="46" spans="1:60" ht="13.65" customHeight="1" x14ac:dyDescent="0.25">
      <c r="A46" s="46">
        <f>ROW()</f>
        <v>46</v>
      </c>
      <c r="B46" s="565"/>
      <c r="C46" s="566"/>
      <c r="D46" s="566"/>
      <c r="E46" s="567"/>
      <c r="F46" s="446" t="s">
        <v>1031</v>
      </c>
      <c r="G46" s="447"/>
      <c r="H46" s="447"/>
      <c r="I46" s="447"/>
      <c r="J46" s="447"/>
      <c r="K46" s="447"/>
      <c r="L46" s="447"/>
      <c r="M46" s="447"/>
      <c r="N46" s="447"/>
      <c r="O46" s="447"/>
      <c r="P46" s="447"/>
      <c r="Q46" s="447"/>
      <c r="R46" s="447"/>
      <c r="S46" s="447"/>
      <c r="T46" s="447"/>
      <c r="U46" s="546" t="s">
        <v>429</v>
      </c>
      <c r="V46" s="546"/>
      <c r="W46" s="546"/>
      <c r="X46" s="546"/>
      <c r="Y46" s="546"/>
      <c r="Z46" s="546"/>
      <c r="AA46" s="546"/>
      <c r="AB46" s="546"/>
      <c r="AC46" s="546"/>
      <c r="AD46" s="551"/>
      <c r="AE46" s="443"/>
      <c r="AF46" s="444"/>
      <c r="AG46" s="444"/>
      <c r="AH46" s="444"/>
      <c r="AI46" s="444"/>
      <c r="AJ46" s="444"/>
      <c r="AK46" s="444"/>
      <c r="AL46" s="445"/>
      <c r="AM46" s="376"/>
      <c r="AO46" s="106"/>
      <c r="AP46" s="106"/>
      <c r="AQ46" s="123"/>
      <c r="AR46" s="123"/>
      <c r="AV46" s="152"/>
      <c r="AW46" s="264"/>
      <c r="AX46" s="264"/>
      <c r="AY46" s="264"/>
      <c r="AZ46" s="264"/>
      <c r="BA46" s="264"/>
      <c r="BB46" s="264"/>
      <c r="BC46" s="264"/>
      <c r="BD46" s="264"/>
      <c r="BE46" s="264"/>
      <c r="BF46" s="264"/>
      <c r="BG46" s="260"/>
      <c r="BH46" s="260"/>
    </row>
    <row r="47" spans="1:60" ht="13.65" customHeight="1" x14ac:dyDescent="0.25">
      <c r="A47" s="46">
        <f>ROW()</f>
        <v>47</v>
      </c>
      <c r="B47" s="565"/>
      <c r="C47" s="566"/>
      <c r="D47" s="566"/>
      <c r="E47" s="567"/>
      <c r="F47" s="446" t="s">
        <v>1032</v>
      </c>
      <c r="G47" s="447"/>
      <c r="H47" s="447"/>
      <c r="I47" s="447"/>
      <c r="J47" s="447"/>
      <c r="K47" s="447"/>
      <c r="L47" s="447"/>
      <c r="M47" s="447"/>
      <c r="N47" s="447"/>
      <c r="O47" s="447"/>
      <c r="P47" s="447"/>
      <c r="Q47" s="447"/>
      <c r="R47" s="447"/>
      <c r="S47" s="447"/>
      <c r="T47" s="447"/>
      <c r="U47" s="441" t="s">
        <v>69</v>
      </c>
      <c r="V47" s="441"/>
      <c r="W47" s="441"/>
      <c r="X47" s="441"/>
      <c r="Y47" s="441"/>
      <c r="Z47" s="441"/>
      <c r="AA47" s="441"/>
      <c r="AB47" s="441"/>
      <c r="AC47" s="441"/>
      <c r="AD47" s="442"/>
      <c r="AE47" s="443"/>
      <c r="AF47" s="444"/>
      <c r="AG47" s="444"/>
      <c r="AH47" s="444"/>
      <c r="AI47" s="444"/>
      <c r="AJ47" s="444"/>
      <c r="AK47" s="444"/>
      <c r="AL47" s="445"/>
      <c r="AM47" s="376"/>
      <c r="AO47" s="103" t="s">
        <v>69</v>
      </c>
      <c r="AP47" s="124" t="s">
        <v>55</v>
      </c>
      <c r="AQ47" s="124" t="s">
        <v>62</v>
      </c>
      <c r="AR47" s="130"/>
      <c r="AV47" s="264"/>
      <c r="AW47" s="264"/>
      <c r="AX47" s="264"/>
      <c r="AY47" s="264"/>
      <c r="AZ47" s="264"/>
      <c r="BA47" s="264"/>
      <c r="BB47" s="264"/>
      <c r="BC47" s="264"/>
      <c r="BD47" s="264"/>
      <c r="BE47" s="264"/>
      <c r="BF47" s="264"/>
      <c r="BG47" s="260"/>
      <c r="BH47" s="260"/>
    </row>
    <row r="48" spans="1:60" ht="13.65" customHeight="1" x14ac:dyDescent="0.25">
      <c r="A48" s="46">
        <f>ROW()</f>
        <v>48</v>
      </c>
      <c r="B48" s="565" t="s">
        <v>1021</v>
      </c>
      <c r="C48" s="566"/>
      <c r="D48" s="566"/>
      <c r="E48" s="567"/>
      <c r="F48" s="574" t="str">
        <f>CONCATENATE("Max. lube oil outlet temperature"," (",R38,") :")</f>
        <v>Max. lube oil outlet temperature (Select) :</v>
      </c>
      <c r="G48" s="575"/>
      <c r="H48" s="575"/>
      <c r="I48" s="575"/>
      <c r="J48" s="575"/>
      <c r="K48" s="575"/>
      <c r="L48" s="575"/>
      <c r="M48" s="575"/>
      <c r="N48" s="575"/>
      <c r="O48" s="575"/>
      <c r="P48" s="575"/>
      <c r="Q48" s="575"/>
      <c r="R48" s="575"/>
      <c r="S48" s="575"/>
      <c r="T48" s="575"/>
      <c r="U48" s="441" t="str">
        <f>AP48</f>
        <v>&lt; 70 °C</v>
      </c>
      <c r="V48" s="441"/>
      <c r="W48" s="441"/>
      <c r="X48" s="441"/>
      <c r="Y48" s="441"/>
      <c r="Z48" s="441"/>
      <c r="AA48" s="441"/>
      <c r="AB48" s="441"/>
      <c r="AC48" s="441"/>
      <c r="AD48" s="442"/>
      <c r="AE48" s="443"/>
      <c r="AF48" s="444"/>
      <c r="AG48" s="444"/>
      <c r="AH48" s="444"/>
      <c r="AI48" s="444"/>
      <c r="AJ48" s="444"/>
      <c r="AK48" s="444"/>
      <c r="AL48" s="445"/>
      <c r="AM48" s="376"/>
      <c r="AO48" s="330" t="s">
        <v>69</v>
      </c>
      <c r="AP48" s="103" t="str">
        <f>IF(units=unit_usc,AS48,AR48)</f>
        <v>&lt; 70 °C</v>
      </c>
      <c r="AQ48" s="211" t="s">
        <v>73</v>
      </c>
      <c r="AR48" s="185" t="s">
        <v>852</v>
      </c>
      <c r="AS48" s="185" t="s">
        <v>853</v>
      </c>
      <c r="AV48" s="264"/>
      <c r="AW48" s="264"/>
      <c r="AX48" s="264"/>
      <c r="AY48" s="264"/>
      <c r="AZ48" s="264"/>
      <c r="BA48" s="264"/>
      <c r="BB48" s="264"/>
      <c r="BC48" s="264"/>
      <c r="BD48" s="264"/>
      <c r="BE48" s="264"/>
      <c r="BF48" s="264"/>
      <c r="BG48" s="260"/>
      <c r="BH48" s="260"/>
    </row>
    <row r="49" spans="1:60" ht="13.65" customHeight="1" x14ac:dyDescent="0.25">
      <c r="A49" s="46">
        <f>ROW()</f>
        <v>49</v>
      </c>
      <c r="B49" s="565" t="s">
        <v>1021</v>
      </c>
      <c r="C49" s="566"/>
      <c r="D49" s="566"/>
      <c r="E49" s="567"/>
      <c r="F49" s="574" t="str">
        <f>CONCATENATE("Max. bearing metal temperature"," (",R38,") :")</f>
        <v>Max. bearing metal temperature (Select) :</v>
      </c>
      <c r="G49" s="575"/>
      <c r="H49" s="575"/>
      <c r="I49" s="575"/>
      <c r="J49" s="575"/>
      <c r="K49" s="575"/>
      <c r="L49" s="575"/>
      <c r="M49" s="575"/>
      <c r="N49" s="575"/>
      <c r="O49" s="575"/>
      <c r="P49" s="575"/>
      <c r="Q49" s="575"/>
      <c r="R49" s="575"/>
      <c r="S49" s="575"/>
      <c r="T49" s="575"/>
      <c r="U49" s="441" t="str">
        <f>AP49</f>
        <v>&lt; 93 °C</v>
      </c>
      <c r="V49" s="441"/>
      <c r="W49" s="441"/>
      <c r="X49" s="441"/>
      <c r="Y49" s="441"/>
      <c r="Z49" s="441"/>
      <c r="AA49" s="441"/>
      <c r="AB49" s="441"/>
      <c r="AC49" s="441"/>
      <c r="AD49" s="442"/>
      <c r="AE49" s="443"/>
      <c r="AF49" s="444"/>
      <c r="AG49" s="444"/>
      <c r="AH49" s="444"/>
      <c r="AI49" s="444"/>
      <c r="AJ49" s="444"/>
      <c r="AK49" s="444"/>
      <c r="AL49" s="445"/>
      <c r="AM49" s="376"/>
      <c r="AO49" s="330" t="s">
        <v>69</v>
      </c>
      <c r="AP49" s="103" t="str">
        <f>IF(units=unit_usc,AS49,AR49)</f>
        <v>&lt; 93 °C</v>
      </c>
      <c r="AQ49" s="211" t="s">
        <v>73</v>
      </c>
      <c r="AR49" s="185" t="s">
        <v>850</v>
      </c>
      <c r="AS49" s="185" t="s">
        <v>851</v>
      </c>
      <c r="AV49" s="264"/>
      <c r="AW49" s="264"/>
      <c r="AX49" s="264"/>
      <c r="AY49" s="264"/>
      <c r="AZ49" s="264"/>
      <c r="BA49" s="264"/>
      <c r="BB49" s="264"/>
      <c r="BC49" s="264"/>
      <c r="BD49" s="264"/>
      <c r="BE49" s="264"/>
      <c r="BF49" s="264"/>
      <c r="BG49" s="260"/>
      <c r="BH49" s="260"/>
    </row>
    <row r="50" spans="1:60" ht="13.65" customHeight="1" x14ac:dyDescent="0.25">
      <c r="A50" s="46">
        <f>ROW()</f>
        <v>50</v>
      </c>
      <c r="B50" s="610" t="s">
        <v>1021</v>
      </c>
      <c r="C50" s="611"/>
      <c r="D50" s="611"/>
      <c r="E50" s="612"/>
      <c r="F50" s="544" t="s">
        <v>1033</v>
      </c>
      <c r="G50" s="545"/>
      <c r="H50" s="545"/>
      <c r="I50" s="545"/>
      <c r="J50" s="545"/>
      <c r="K50" s="545"/>
      <c r="L50" s="545"/>
      <c r="M50" s="545"/>
      <c r="N50" s="545"/>
      <c r="O50" s="545"/>
      <c r="P50" s="545"/>
      <c r="Q50" s="545"/>
      <c r="R50" s="545"/>
      <c r="S50" s="545"/>
      <c r="T50" s="545"/>
      <c r="U50" s="545"/>
      <c r="V50" s="450" t="str">
        <f>AP51</f>
        <v>&lt; 28 K</v>
      </c>
      <c r="W50" s="450"/>
      <c r="X50" s="450"/>
      <c r="Y50" s="450"/>
      <c r="Z50" s="450"/>
      <c r="AA50" s="450"/>
      <c r="AB50" s="450"/>
      <c r="AC50" s="450"/>
      <c r="AD50" s="451"/>
      <c r="AE50" s="443"/>
      <c r="AF50" s="444"/>
      <c r="AG50" s="444"/>
      <c r="AH50" s="444"/>
      <c r="AI50" s="444"/>
      <c r="AJ50" s="444"/>
      <c r="AK50" s="444"/>
      <c r="AL50" s="445"/>
      <c r="AM50" s="376"/>
      <c r="AO50" s="106"/>
      <c r="AP50" s="123"/>
      <c r="AQ50" s="123"/>
      <c r="AR50" s="123"/>
      <c r="AV50" s="264"/>
      <c r="AW50" s="264"/>
      <c r="AX50" s="264"/>
      <c r="AY50" s="264"/>
      <c r="AZ50" s="264"/>
      <c r="BA50" s="264"/>
      <c r="BB50" s="264"/>
      <c r="BC50" s="264"/>
      <c r="BD50" s="264"/>
      <c r="BE50" s="264"/>
      <c r="BF50" s="264"/>
      <c r="BG50" s="260"/>
      <c r="BH50" s="260"/>
    </row>
    <row r="51" spans="1:60" ht="13.65" customHeight="1" x14ac:dyDescent="0.25">
      <c r="A51" s="46">
        <f>ROW()</f>
        <v>51</v>
      </c>
      <c r="B51" s="613"/>
      <c r="C51" s="614"/>
      <c r="D51" s="614"/>
      <c r="E51" s="615"/>
      <c r="F51" s="605" t="s">
        <v>1034</v>
      </c>
      <c r="G51" s="606"/>
      <c r="H51" s="606"/>
      <c r="I51" s="606"/>
      <c r="J51" s="606"/>
      <c r="K51" s="606"/>
      <c r="L51" s="606"/>
      <c r="M51" s="606"/>
      <c r="N51" s="606"/>
      <c r="O51" s="606"/>
      <c r="P51" s="606"/>
      <c r="Q51" s="606"/>
      <c r="R51" s="606"/>
      <c r="S51" s="606"/>
      <c r="T51" s="606"/>
      <c r="U51" s="606"/>
      <c r="V51" s="453"/>
      <c r="W51" s="453"/>
      <c r="X51" s="453"/>
      <c r="Y51" s="453"/>
      <c r="Z51" s="453"/>
      <c r="AA51" s="453"/>
      <c r="AB51" s="453"/>
      <c r="AC51" s="453"/>
      <c r="AD51" s="454"/>
      <c r="AE51" s="443"/>
      <c r="AF51" s="444"/>
      <c r="AG51" s="444"/>
      <c r="AH51" s="444"/>
      <c r="AI51" s="444"/>
      <c r="AJ51" s="444"/>
      <c r="AK51" s="444"/>
      <c r="AL51" s="445"/>
      <c r="AM51" s="376"/>
      <c r="AO51" s="330" t="s">
        <v>69</v>
      </c>
      <c r="AP51" s="103" t="str">
        <f>IF(units=unit_usc,AS51,AR51)</f>
        <v>&lt; 28 K</v>
      </c>
      <c r="AQ51" s="211" t="s">
        <v>73</v>
      </c>
      <c r="AR51" s="185" t="s">
        <v>854</v>
      </c>
      <c r="AS51" s="185" t="s">
        <v>855</v>
      </c>
      <c r="AV51" s="264"/>
      <c r="AW51" s="264"/>
      <c r="AX51" s="264"/>
      <c r="AY51" s="264"/>
      <c r="AZ51" s="264"/>
      <c r="BA51" s="264"/>
      <c r="BB51" s="264"/>
      <c r="BC51" s="264"/>
      <c r="BD51" s="264"/>
      <c r="BE51" s="264"/>
      <c r="BF51" s="264"/>
      <c r="BG51" s="260"/>
      <c r="BH51" s="260"/>
    </row>
    <row r="52" spans="1:60" ht="13.65" customHeight="1" x14ac:dyDescent="0.25">
      <c r="A52" s="46">
        <f>ROW()</f>
        <v>52</v>
      </c>
      <c r="B52" s="565" t="s">
        <v>1022</v>
      </c>
      <c r="C52" s="566"/>
      <c r="D52" s="566"/>
      <c r="E52" s="567"/>
      <c r="F52" s="446" t="s">
        <v>1036</v>
      </c>
      <c r="G52" s="447"/>
      <c r="H52" s="447"/>
      <c r="I52" s="447"/>
      <c r="J52" s="447"/>
      <c r="K52" s="447"/>
      <c r="L52" s="447"/>
      <c r="M52" s="447"/>
      <c r="N52" s="447"/>
      <c r="O52" s="447"/>
      <c r="P52" s="447"/>
      <c r="Q52" s="447"/>
      <c r="R52" s="447"/>
      <c r="S52" s="447"/>
      <c r="T52" s="447"/>
      <c r="U52" s="456" t="s">
        <v>1035</v>
      </c>
      <c r="V52" s="456"/>
      <c r="W52" s="456"/>
      <c r="X52" s="546" t="s">
        <v>429</v>
      </c>
      <c r="Y52" s="546"/>
      <c r="Z52" s="546"/>
      <c r="AA52" s="546"/>
      <c r="AB52" s="546"/>
      <c r="AC52" s="546"/>
      <c r="AD52" s="551"/>
      <c r="AE52" s="443"/>
      <c r="AF52" s="444"/>
      <c r="AG52" s="444"/>
      <c r="AH52" s="444"/>
      <c r="AI52" s="444"/>
      <c r="AJ52" s="444"/>
      <c r="AK52" s="444"/>
      <c r="AL52" s="445"/>
      <c r="AM52" s="376"/>
      <c r="AO52" s="123"/>
      <c r="AP52" s="106"/>
      <c r="AQ52" s="130"/>
      <c r="AR52" s="130"/>
      <c r="AV52" s="264"/>
      <c r="AW52" s="264"/>
      <c r="AX52" s="264"/>
      <c r="AY52" s="264"/>
      <c r="AZ52" s="264"/>
      <c r="BA52" s="264"/>
      <c r="BB52" s="264"/>
      <c r="BC52" s="264"/>
      <c r="BD52" s="264"/>
      <c r="BE52" s="264"/>
      <c r="BF52" s="264"/>
      <c r="BG52" s="260"/>
      <c r="BH52" s="260"/>
    </row>
    <row r="53" spans="1:60" ht="13.65" customHeight="1" x14ac:dyDescent="0.25">
      <c r="A53" s="46">
        <f>ROW()</f>
        <v>53</v>
      </c>
      <c r="B53" s="616" t="s">
        <v>1023</v>
      </c>
      <c r="C53" s="617"/>
      <c r="D53" s="617"/>
      <c r="E53" s="618"/>
      <c r="F53" s="446" t="s">
        <v>1037</v>
      </c>
      <c r="G53" s="447"/>
      <c r="H53" s="447"/>
      <c r="I53" s="447"/>
      <c r="J53" s="447"/>
      <c r="K53" s="447"/>
      <c r="L53" s="447"/>
      <c r="M53" s="447"/>
      <c r="N53" s="447"/>
      <c r="O53" s="447"/>
      <c r="P53" s="447"/>
      <c r="Q53" s="447"/>
      <c r="R53" s="447"/>
      <c r="S53" s="447"/>
      <c r="T53" s="447"/>
      <c r="U53" s="546" t="s">
        <v>69</v>
      </c>
      <c r="V53" s="546"/>
      <c r="W53" s="546"/>
      <c r="X53" s="546"/>
      <c r="Y53" s="546"/>
      <c r="Z53" s="546"/>
      <c r="AA53" s="546"/>
      <c r="AB53" s="546"/>
      <c r="AC53" s="546"/>
      <c r="AD53" s="551"/>
      <c r="AE53" s="443"/>
      <c r="AF53" s="444"/>
      <c r="AG53" s="444"/>
      <c r="AH53" s="444"/>
      <c r="AI53" s="444"/>
      <c r="AJ53" s="444"/>
      <c r="AK53" s="444"/>
      <c r="AL53" s="445"/>
      <c r="AM53" s="376"/>
      <c r="AO53" s="103" t="s">
        <v>69</v>
      </c>
      <c r="AP53" s="298" t="s">
        <v>893</v>
      </c>
      <c r="AQ53" s="124" t="s">
        <v>894</v>
      </c>
      <c r="AR53" s="130"/>
      <c r="AV53" s="264"/>
      <c r="AW53" s="264"/>
      <c r="AX53" s="264"/>
      <c r="AY53" s="264"/>
      <c r="AZ53" s="264"/>
      <c r="BA53" s="264"/>
      <c r="BB53" s="264"/>
      <c r="BC53" s="264"/>
      <c r="BD53" s="264"/>
      <c r="BE53" s="264"/>
      <c r="BF53" s="264"/>
      <c r="BG53" s="260"/>
      <c r="BH53" s="260"/>
    </row>
    <row r="54" spans="1:60" ht="13.65" customHeight="1" x14ac:dyDescent="0.25">
      <c r="A54" s="46">
        <f>ROW()</f>
        <v>54</v>
      </c>
      <c r="B54" s="565" t="s">
        <v>224</v>
      </c>
      <c r="C54" s="566"/>
      <c r="D54" s="566"/>
      <c r="E54" s="567"/>
      <c r="F54" s="446" t="s">
        <v>1038</v>
      </c>
      <c r="G54" s="447"/>
      <c r="H54" s="447"/>
      <c r="I54" s="447"/>
      <c r="J54" s="447"/>
      <c r="K54" s="447"/>
      <c r="L54" s="447"/>
      <c r="M54" s="447"/>
      <c r="N54" s="447"/>
      <c r="O54" s="447"/>
      <c r="P54" s="447"/>
      <c r="Q54" s="447"/>
      <c r="R54" s="447"/>
      <c r="S54" s="447"/>
      <c r="T54" s="447"/>
      <c r="U54" s="441" t="s">
        <v>69</v>
      </c>
      <c r="V54" s="441"/>
      <c r="W54" s="441"/>
      <c r="X54" s="441"/>
      <c r="Y54" s="441"/>
      <c r="Z54" s="441"/>
      <c r="AA54" s="441"/>
      <c r="AB54" s="441"/>
      <c r="AC54" s="441"/>
      <c r="AD54" s="442"/>
      <c r="AE54" s="443"/>
      <c r="AF54" s="444"/>
      <c r="AG54" s="444"/>
      <c r="AH54" s="444"/>
      <c r="AI54" s="444"/>
      <c r="AJ54" s="444"/>
      <c r="AK54" s="444"/>
      <c r="AL54" s="445"/>
      <c r="AM54" s="376"/>
      <c r="AO54" s="103" t="s">
        <v>69</v>
      </c>
      <c r="AP54" s="124" t="s">
        <v>60</v>
      </c>
      <c r="AQ54" s="124" t="s">
        <v>61</v>
      </c>
      <c r="AR54" s="130"/>
      <c r="AV54" s="264"/>
      <c r="AW54" s="264"/>
      <c r="AX54" s="264"/>
      <c r="AY54" s="264"/>
      <c r="AZ54" s="264"/>
      <c r="BA54" s="264"/>
      <c r="BB54" s="264"/>
      <c r="BC54" s="264"/>
      <c r="BD54" s="264"/>
      <c r="BE54" s="264"/>
      <c r="BF54" s="264"/>
      <c r="BG54" s="260"/>
      <c r="BH54" s="260"/>
    </row>
    <row r="55" spans="1:60" ht="13.65" customHeight="1" x14ac:dyDescent="0.25">
      <c r="A55" s="46">
        <f>ROW()</f>
        <v>55</v>
      </c>
      <c r="B55" s="565"/>
      <c r="C55" s="566"/>
      <c r="D55" s="566"/>
      <c r="E55" s="567"/>
      <c r="F55" s="446" t="s">
        <v>293</v>
      </c>
      <c r="G55" s="447"/>
      <c r="H55" s="447"/>
      <c r="I55" s="447"/>
      <c r="J55" s="447"/>
      <c r="K55" s="447"/>
      <c r="L55" s="447"/>
      <c r="M55" s="447"/>
      <c r="N55" s="447"/>
      <c r="O55" s="447"/>
      <c r="P55" s="447"/>
      <c r="Q55" s="447"/>
      <c r="R55" s="447"/>
      <c r="S55" s="447"/>
      <c r="T55" s="447"/>
      <c r="U55" s="546" t="s">
        <v>429</v>
      </c>
      <c r="V55" s="546"/>
      <c r="W55" s="546"/>
      <c r="X55" s="546"/>
      <c r="Y55" s="546"/>
      <c r="Z55" s="546"/>
      <c r="AA55" s="546"/>
      <c r="AB55" s="546"/>
      <c r="AC55" s="546"/>
      <c r="AD55" s="551"/>
      <c r="AE55" s="443"/>
      <c r="AF55" s="444"/>
      <c r="AG55" s="444"/>
      <c r="AH55" s="444"/>
      <c r="AI55" s="444"/>
      <c r="AJ55" s="444"/>
      <c r="AK55" s="444"/>
      <c r="AL55" s="445"/>
      <c r="AM55" s="376"/>
      <c r="AO55" s="123"/>
      <c r="AP55" s="330" t="s">
        <v>967</v>
      </c>
      <c r="AQ55" s="330" t="s">
        <v>968</v>
      </c>
      <c r="AV55" s="264"/>
      <c r="AW55" s="264"/>
      <c r="AX55" s="264"/>
      <c r="AY55" s="264"/>
      <c r="AZ55" s="264"/>
      <c r="BA55" s="264"/>
      <c r="BB55" s="264"/>
      <c r="BC55" s="264"/>
      <c r="BD55" s="264"/>
      <c r="BE55" s="264"/>
      <c r="BF55" s="264"/>
      <c r="BG55" s="260"/>
      <c r="BH55" s="260"/>
    </row>
    <row r="56" spans="1:60" ht="13.65" customHeight="1" x14ac:dyDescent="0.25">
      <c r="A56" s="46">
        <f>ROW()</f>
        <v>56</v>
      </c>
      <c r="B56" s="565"/>
      <c r="C56" s="566"/>
      <c r="D56" s="566"/>
      <c r="E56" s="567"/>
      <c r="F56" s="446" t="s">
        <v>1039</v>
      </c>
      <c r="G56" s="447"/>
      <c r="H56" s="447"/>
      <c r="I56" s="447"/>
      <c r="J56" s="447"/>
      <c r="K56" s="447"/>
      <c r="L56" s="447"/>
      <c r="M56" s="447"/>
      <c r="N56" s="447"/>
      <c r="O56" s="447"/>
      <c r="P56" s="447"/>
      <c r="Q56" s="447"/>
      <c r="R56" s="447"/>
      <c r="S56" s="447"/>
      <c r="T56" s="447"/>
      <c r="U56" s="546" t="s">
        <v>429</v>
      </c>
      <c r="V56" s="546"/>
      <c r="W56" s="546"/>
      <c r="X56" s="546"/>
      <c r="Y56" s="546"/>
      <c r="Z56" s="546"/>
      <c r="AA56" s="546"/>
      <c r="AB56" s="546"/>
      <c r="AC56" s="546"/>
      <c r="AD56" s="551"/>
      <c r="AE56" s="443"/>
      <c r="AF56" s="444"/>
      <c r="AG56" s="444"/>
      <c r="AH56" s="444"/>
      <c r="AI56" s="444"/>
      <c r="AJ56" s="444"/>
      <c r="AK56" s="444"/>
      <c r="AL56" s="445"/>
      <c r="AM56" s="376"/>
      <c r="AO56" s="123"/>
      <c r="AP56" s="330" t="s">
        <v>967</v>
      </c>
      <c r="AQ56" s="330" t="s">
        <v>968</v>
      </c>
      <c r="AV56" s="264"/>
      <c r="AW56" s="264"/>
      <c r="AX56" s="264"/>
      <c r="AY56" s="264"/>
      <c r="AZ56" s="264"/>
      <c r="BA56" s="264"/>
      <c r="BB56" s="264"/>
      <c r="BC56" s="264"/>
      <c r="BD56" s="264"/>
      <c r="BE56" s="264"/>
      <c r="BF56" s="264"/>
      <c r="BG56" s="260"/>
      <c r="BH56" s="260"/>
    </row>
    <row r="57" spans="1:60" ht="13.65" customHeight="1" x14ac:dyDescent="0.25">
      <c r="A57" s="46">
        <f>ROW()</f>
        <v>57</v>
      </c>
      <c r="B57" s="565" t="s">
        <v>1024</v>
      </c>
      <c r="C57" s="566"/>
      <c r="D57" s="566"/>
      <c r="E57" s="567"/>
      <c r="F57" s="446" t="s">
        <v>1040</v>
      </c>
      <c r="G57" s="447"/>
      <c r="H57" s="447"/>
      <c r="I57" s="447"/>
      <c r="J57" s="447"/>
      <c r="K57" s="447"/>
      <c r="L57" s="447"/>
      <c r="M57" s="447"/>
      <c r="N57" s="447"/>
      <c r="O57" s="447"/>
      <c r="P57" s="447"/>
      <c r="Q57" s="447"/>
      <c r="R57" s="447"/>
      <c r="S57" s="447"/>
      <c r="T57" s="447"/>
      <c r="U57" s="441" t="s">
        <v>69</v>
      </c>
      <c r="V57" s="441"/>
      <c r="W57" s="441"/>
      <c r="X57" s="441"/>
      <c r="Y57" s="441"/>
      <c r="Z57" s="441"/>
      <c r="AA57" s="441"/>
      <c r="AB57" s="441"/>
      <c r="AC57" s="441"/>
      <c r="AD57" s="442"/>
      <c r="AE57" s="443"/>
      <c r="AF57" s="444"/>
      <c r="AG57" s="444"/>
      <c r="AH57" s="444"/>
      <c r="AI57" s="444"/>
      <c r="AJ57" s="444"/>
      <c r="AK57" s="444"/>
      <c r="AL57" s="445"/>
      <c r="AM57" s="376"/>
      <c r="AO57" s="103" t="s">
        <v>69</v>
      </c>
      <c r="AP57" s="124" t="s">
        <v>60</v>
      </c>
      <c r="AQ57" s="124" t="s">
        <v>61</v>
      </c>
      <c r="AV57" s="264"/>
      <c r="AW57" s="264"/>
      <c r="AX57" s="264"/>
      <c r="AY57" s="264"/>
      <c r="AZ57" s="264"/>
      <c r="BA57" s="264"/>
      <c r="BB57" s="264"/>
      <c r="BC57" s="264"/>
      <c r="BD57" s="264"/>
      <c r="BE57" s="264"/>
      <c r="BF57" s="264"/>
      <c r="BG57" s="260"/>
      <c r="BH57" s="260"/>
    </row>
    <row r="58" spans="1:60" ht="13.65" customHeight="1" x14ac:dyDescent="0.25">
      <c r="A58" s="46">
        <f>ROW()</f>
        <v>58</v>
      </c>
      <c r="B58" s="565"/>
      <c r="C58" s="566"/>
      <c r="D58" s="566"/>
      <c r="E58" s="567"/>
      <c r="F58" s="446" t="s">
        <v>293</v>
      </c>
      <c r="G58" s="447"/>
      <c r="H58" s="447"/>
      <c r="I58" s="447"/>
      <c r="J58" s="447"/>
      <c r="K58" s="447"/>
      <c r="L58" s="447"/>
      <c r="M58" s="447"/>
      <c r="N58" s="447"/>
      <c r="O58" s="447"/>
      <c r="P58" s="447"/>
      <c r="Q58" s="447"/>
      <c r="R58" s="447"/>
      <c r="S58" s="447"/>
      <c r="T58" s="447"/>
      <c r="U58" s="546" t="s">
        <v>429</v>
      </c>
      <c r="V58" s="546"/>
      <c r="W58" s="546"/>
      <c r="X58" s="546"/>
      <c r="Y58" s="546"/>
      <c r="Z58" s="546"/>
      <c r="AA58" s="546"/>
      <c r="AB58" s="546"/>
      <c r="AC58" s="546"/>
      <c r="AD58" s="551"/>
      <c r="AE58" s="443"/>
      <c r="AF58" s="444"/>
      <c r="AG58" s="444"/>
      <c r="AH58" s="444"/>
      <c r="AI58" s="444"/>
      <c r="AJ58" s="444"/>
      <c r="AK58" s="444"/>
      <c r="AL58" s="445"/>
      <c r="AM58" s="376"/>
      <c r="AO58" s="123"/>
      <c r="AP58" s="330" t="s">
        <v>967</v>
      </c>
      <c r="AQ58" s="330" t="s">
        <v>968</v>
      </c>
      <c r="AV58" s="264"/>
      <c r="AW58" s="264"/>
      <c r="AX58" s="264"/>
      <c r="AY58" s="264"/>
      <c r="AZ58" s="264"/>
      <c r="BA58" s="264"/>
      <c r="BB58" s="264"/>
      <c r="BC58" s="264"/>
      <c r="BD58" s="264"/>
      <c r="BE58" s="264"/>
      <c r="BF58" s="264"/>
      <c r="BG58" s="260"/>
      <c r="BH58" s="260"/>
    </row>
    <row r="59" spans="1:60" ht="13.65" customHeight="1" x14ac:dyDescent="0.25">
      <c r="A59" s="46">
        <f>ROW()</f>
        <v>59</v>
      </c>
      <c r="B59" s="565"/>
      <c r="C59" s="566"/>
      <c r="D59" s="566"/>
      <c r="E59" s="567"/>
      <c r="F59" s="446" t="s">
        <v>1039</v>
      </c>
      <c r="G59" s="447"/>
      <c r="H59" s="447"/>
      <c r="I59" s="447"/>
      <c r="J59" s="447"/>
      <c r="K59" s="447"/>
      <c r="L59" s="447"/>
      <c r="M59" s="447"/>
      <c r="N59" s="447"/>
      <c r="O59" s="447"/>
      <c r="P59" s="447"/>
      <c r="Q59" s="447"/>
      <c r="R59" s="447"/>
      <c r="S59" s="447"/>
      <c r="T59" s="447"/>
      <c r="U59" s="546" t="s">
        <v>429</v>
      </c>
      <c r="V59" s="546"/>
      <c r="W59" s="546"/>
      <c r="X59" s="546"/>
      <c r="Y59" s="546"/>
      <c r="Z59" s="546"/>
      <c r="AA59" s="546"/>
      <c r="AB59" s="546"/>
      <c r="AC59" s="546"/>
      <c r="AD59" s="551"/>
      <c r="AE59" s="443"/>
      <c r="AF59" s="444"/>
      <c r="AG59" s="444"/>
      <c r="AH59" s="444"/>
      <c r="AI59" s="444"/>
      <c r="AJ59" s="444"/>
      <c r="AK59" s="444"/>
      <c r="AL59" s="445"/>
      <c r="AM59" s="376"/>
      <c r="AO59" s="123"/>
      <c r="AP59" s="330" t="s">
        <v>967</v>
      </c>
      <c r="AQ59" s="330" t="s">
        <v>968</v>
      </c>
      <c r="AV59" s="264"/>
      <c r="AW59" s="264"/>
      <c r="AX59" s="264"/>
      <c r="AY59" s="264"/>
      <c r="AZ59" s="264"/>
      <c r="BA59" s="264"/>
      <c r="BB59" s="264"/>
      <c r="BC59" s="264"/>
      <c r="BD59" s="264"/>
      <c r="BE59" s="264"/>
      <c r="BF59" s="264"/>
      <c r="BG59" s="260"/>
      <c r="BH59" s="260"/>
    </row>
    <row r="60" spans="1:60" ht="13.65" customHeight="1" x14ac:dyDescent="0.25">
      <c r="A60" s="46">
        <f>ROW()</f>
        <v>60</v>
      </c>
      <c r="B60" s="565" t="s">
        <v>1025</v>
      </c>
      <c r="C60" s="566"/>
      <c r="D60" s="566"/>
      <c r="E60" s="567"/>
      <c r="F60" s="446" t="s">
        <v>1041</v>
      </c>
      <c r="G60" s="447"/>
      <c r="H60" s="447"/>
      <c r="I60" s="447"/>
      <c r="J60" s="447"/>
      <c r="K60" s="447"/>
      <c r="L60" s="447"/>
      <c r="M60" s="447"/>
      <c r="N60" s="447"/>
      <c r="O60" s="447"/>
      <c r="P60" s="447"/>
      <c r="Q60" s="447"/>
      <c r="R60" s="447"/>
      <c r="S60" s="447"/>
      <c r="T60" s="447"/>
      <c r="U60" s="441" t="s">
        <v>55</v>
      </c>
      <c r="V60" s="441"/>
      <c r="W60" s="441"/>
      <c r="X60" s="441"/>
      <c r="Y60" s="441"/>
      <c r="Z60" s="441"/>
      <c r="AA60" s="441"/>
      <c r="AB60" s="441"/>
      <c r="AC60" s="441"/>
      <c r="AD60" s="442"/>
      <c r="AE60" s="443"/>
      <c r="AF60" s="444"/>
      <c r="AG60" s="444"/>
      <c r="AH60" s="444"/>
      <c r="AI60" s="444"/>
      <c r="AJ60" s="444"/>
      <c r="AK60" s="444"/>
      <c r="AL60" s="445"/>
      <c r="AM60" s="376"/>
      <c r="AO60" s="124" t="s">
        <v>69</v>
      </c>
      <c r="AP60" s="103" t="s">
        <v>55</v>
      </c>
      <c r="AQ60" s="124" t="s">
        <v>62</v>
      </c>
      <c r="AV60" s="264"/>
      <c r="AW60" s="264"/>
      <c r="AX60" s="264"/>
      <c r="AY60" s="264"/>
      <c r="AZ60" s="264"/>
      <c r="BA60" s="264"/>
      <c r="BB60" s="264"/>
      <c r="BC60" s="264"/>
      <c r="BD60" s="264"/>
      <c r="BE60" s="264"/>
      <c r="BF60" s="264"/>
      <c r="BG60" s="260"/>
      <c r="BH60" s="260"/>
    </row>
    <row r="61" spans="1:60" ht="13.65" customHeight="1" x14ac:dyDescent="0.25">
      <c r="A61" s="46">
        <f>ROW()</f>
        <v>61</v>
      </c>
      <c r="B61" s="565"/>
      <c r="C61" s="566"/>
      <c r="D61" s="566"/>
      <c r="E61" s="567"/>
      <c r="F61" s="446"/>
      <c r="G61" s="447"/>
      <c r="H61" s="447"/>
      <c r="I61" s="447"/>
      <c r="J61" s="447"/>
      <c r="K61" s="447"/>
      <c r="L61" s="447"/>
      <c r="M61" s="447"/>
      <c r="N61" s="447"/>
      <c r="O61" s="447"/>
      <c r="P61" s="447"/>
      <c r="Q61" s="447"/>
      <c r="R61" s="447"/>
      <c r="S61" s="447"/>
      <c r="T61" s="447"/>
      <c r="U61" s="447"/>
      <c r="V61" s="447"/>
      <c r="W61" s="447"/>
      <c r="X61" s="447"/>
      <c r="Y61" s="447"/>
      <c r="Z61" s="447"/>
      <c r="AA61" s="447"/>
      <c r="AB61" s="447"/>
      <c r="AC61" s="447"/>
      <c r="AD61" s="448"/>
      <c r="AE61" s="446"/>
      <c r="AF61" s="447"/>
      <c r="AG61" s="447"/>
      <c r="AH61" s="447"/>
      <c r="AI61" s="447"/>
      <c r="AJ61" s="447"/>
      <c r="AK61" s="447"/>
      <c r="AL61" s="448"/>
      <c r="AM61" s="47"/>
      <c r="AO61" s="152"/>
      <c r="AP61" s="134"/>
      <c r="AV61" s="264"/>
      <c r="AW61" s="264"/>
      <c r="AX61" s="264"/>
      <c r="AY61" s="264"/>
      <c r="AZ61" s="264"/>
      <c r="BA61" s="264"/>
      <c r="BB61" s="264"/>
      <c r="BC61" s="264"/>
      <c r="BD61" s="264"/>
      <c r="BE61" s="264"/>
      <c r="BF61" s="264"/>
      <c r="BG61" s="260"/>
      <c r="BH61" s="260"/>
    </row>
    <row r="62" spans="1:60" ht="13.65" customHeight="1" thickBot="1" x14ac:dyDescent="0.3">
      <c r="A62" s="46">
        <f>ROW()</f>
        <v>62</v>
      </c>
      <c r="B62" s="565"/>
      <c r="C62" s="566"/>
      <c r="D62" s="566"/>
      <c r="E62" s="567"/>
      <c r="F62" s="446"/>
      <c r="G62" s="447"/>
      <c r="H62" s="447"/>
      <c r="I62" s="447"/>
      <c r="J62" s="447"/>
      <c r="K62" s="447"/>
      <c r="L62" s="447"/>
      <c r="M62" s="447"/>
      <c r="N62" s="447"/>
      <c r="O62" s="447"/>
      <c r="P62" s="447"/>
      <c r="Q62" s="447"/>
      <c r="R62" s="447"/>
      <c r="S62" s="447"/>
      <c r="T62" s="447"/>
      <c r="U62" s="447"/>
      <c r="V62" s="447"/>
      <c r="W62" s="447"/>
      <c r="X62" s="447"/>
      <c r="Y62" s="447"/>
      <c r="Z62" s="447"/>
      <c r="AA62" s="447"/>
      <c r="AB62" s="447"/>
      <c r="AC62" s="447"/>
      <c r="AD62" s="448"/>
      <c r="AE62" s="446"/>
      <c r="AF62" s="447"/>
      <c r="AG62" s="447"/>
      <c r="AH62" s="447"/>
      <c r="AI62" s="447"/>
      <c r="AJ62" s="447"/>
      <c r="AK62" s="447"/>
      <c r="AL62" s="448"/>
      <c r="AM62" s="47"/>
      <c r="AO62" s="152"/>
      <c r="AP62" s="152"/>
      <c r="AV62" s="264"/>
      <c r="AW62" s="264"/>
      <c r="AX62" s="264"/>
      <c r="AY62" s="264"/>
      <c r="AZ62" s="264"/>
      <c r="BA62" s="264"/>
      <c r="BB62" s="264"/>
      <c r="BC62" s="264"/>
      <c r="BD62" s="264"/>
      <c r="BE62" s="264"/>
      <c r="BF62" s="264"/>
      <c r="BG62" s="260"/>
      <c r="BH62" s="260"/>
    </row>
    <row r="63" spans="1:60" ht="27" customHeight="1" thickBot="1" x14ac:dyDescent="0.3">
      <c r="A63" s="63"/>
      <c r="B63" s="483" t="s">
        <v>841</v>
      </c>
      <c r="C63" s="483"/>
      <c r="D63" s="483"/>
      <c r="E63" s="483"/>
      <c r="F63" s="483"/>
      <c r="G63" s="483"/>
      <c r="H63" s="483"/>
      <c r="I63" s="483"/>
      <c r="J63" s="483"/>
      <c r="K63" s="489" t="str">
        <f>document_number</f>
        <v>Insert Project Document Number</v>
      </c>
      <c r="L63" s="489"/>
      <c r="M63" s="489"/>
      <c r="N63" s="489"/>
      <c r="O63" s="489"/>
      <c r="P63" s="489"/>
      <c r="Q63" s="489"/>
      <c r="R63" s="489"/>
      <c r="S63" s="489"/>
      <c r="T63" s="489"/>
      <c r="U63" s="489"/>
      <c r="V63" s="489"/>
      <c r="W63" s="489"/>
      <c r="X63" s="489"/>
      <c r="Y63" s="489"/>
      <c r="Z63" s="483" t="s">
        <v>457</v>
      </c>
      <c r="AA63" s="483"/>
      <c r="AB63" s="483"/>
      <c r="AC63" s="489" t="str">
        <f>document_revision</f>
        <v>Insert Project Document Revision</v>
      </c>
      <c r="AD63" s="489"/>
      <c r="AE63" s="489"/>
      <c r="AF63" s="489"/>
      <c r="AG63" s="483" t="s">
        <v>436</v>
      </c>
      <c r="AH63" s="483"/>
      <c r="AI63" s="483"/>
      <c r="AJ63" s="483"/>
      <c r="AK63" s="483"/>
      <c r="AL63" s="484">
        <f>total_page</f>
        <v>13</v>
      </c>
      <c r="AM63" s="485"/>
    </row>
  </sheetData>
  <dataConsolidate/>
  <mergeCells count="253">
    <mergeCell ref="F49:T49"/>
    <mergeCell ref="F48:T48"/>
    <mergeCell ref="AE17:AL17"/>
    <mergeCell ref="AE11:AL11"/>
    <mergeCell ref="AE12:AL12"/>
    <mergeCell ref="AE13:AL13"/>
    <mergeCell ref="AE15:AL15"/>
    <mergeCell ref="AE16:AL16"/>
    <mergeCell ref="AE18:AL18"/>
    <mergeCell ref="AE19:AL19"/>
    <mergeCell ref="AE20:AL20"/>
    <mergeCell ref="AE14:AL14"/>
    <mergeCell ref="AE22:AL22"/>
    <mergeCell ref="AE38:AL38"/>
    <mergeCell ref="U37:AD37"/>
    <mergeCell ref="AB38:AD38"/>
    <mergeCell ref="Y38:AA38"/>
    <mergeCell ref="R38:W38"/>
    <mergeCell ref="AE23:AL23"/>
    <mergeCell ref="AE24:AL24"/>
    <mergeCell ref="Z33:AD33"/>
    <mergeCell ref="F31:AD31"/>
    <mergeCell ref="F35:U35"/>
    <mergeCell ref="Z32:AD32"/>
    <mergeCell ref="AE53:AL53"/>
    <mergeCell ref="AE32:AL32"/>
    <mergeCell ref="AE33:AL33"/>
    <mergeCell ref="AE34:AL34"/>
    <mergeCell ref="AE35:AL35"/>
    <mergeCell ref="AE36:AL36"/>
    <mergeCell ref="AE28:AL28"/>
    <mergeCell ref="AE25:AL25"/>
    <mergeCell ref="AE26:AL26"/>
    <mergeCell ref="AE27:AL27"/>
    <mergeCell ref="AE51:AL51"/>
    <mergeCell ref="AE43:AL43"/>
    <mergeCell ref="AE29:AL29"/>
    <mergeCell ref="AE30:AL30"/>
    <mergeCell ref="AE37:AL37"/>
    <mergeCell ref="U62:AD62"/>
    <mergeCell ref="B20:E20"/>
    <mergeCell ref="B22:E22"/>
    <mergeCell ref="B62:E62"/>
    <mergeCell ref="AB22:AD22"/>
    <mergeCell ref="F22:T22"/>
    <mergeCell ref="B21:E21"/>
    <mergeCell ref="B28:E28"/>
    <mergeCell ref="F25:P25"/>
    <mergeCell ref="F26:P26"/>
    <mergeCell ref="F28:P28"/>
    <mergeCell ref="AB27:AD27"/>
    <mergeCell ref="U27:AA27"/>
    <mergeCell ref="B27:E27"/>
    <mergeCell ref="AB26:AD26"/>
    <mergeCell ref="U26:AA26"/>
    <mergeCell ref="B26:E26"/>
    <mergeCell ref="F27:P27"/>
    <mergeCell ref="U36:AD36"/>
    <mergeCell ref="B25:E25"/>
    <mergeCell ref="U28:AA28"/>
    <mergeCell ref="B24:E24"/>
    <mergeCell ref="F24:T24"/>
    <mergeCell ref="U21:W21"/>
    <mergeCell ref="B4:E4"/>
    <mergeCell ref="B1:AL1"/>
    <mergeCell ref="B2:J2"/>
    <mergeCell ref="K2:AL2"/>
    <mergeCell ref="B3:J3"/>
    <mergeCell ref="K3:AL3"/>
    <mergeCell ref="AB25:AD25"/>
    <mergeCell ref="U25:AA25"/>
    <mergeCell ref="Q25:T25"/>
    <mergeCell ref="F5:AD5"/>
    <mergeCell ref="F17:T17"/>
    <mergeCell ref="U17:AD17"/>
    <mergeCell ref="B6:E6"/>
    <mergeCell ref="AE6:AL6"/>
    <mergeCell ref="Z9:AC9"/>
    <mergeCell ref="Z10:AC10"/>
    <mergeCell ref="F6:AD6"/>
    <mergeCell ref="F16:T16"/>
    <mergeCell ref="F13:T13"/>
    <mergeCell ref="F14:T14"/>
    <mergeCell ref="U13:AD13"/>
    <mergeCell ref="U14:AD14"/>
    <mergeCell ref="U15:AD15"/>
    <mergeCell ref="U16:AD16"/>
    <mergeCell ref="F37:T37"/>
    <mergeCell ref="F36:T36"/>
    <mergeCell ref="T32:Y32"/>
    <mergeCell ref="T33:Y33"/>
    <mergeCell ref="T34:Y34"/>
    <mergeCell ref="U24:W24"/>
    <mergeCell ref="Y24:AA24"/>
    <mergeCell ref="AB24:AD24"/>
    <mergeCell ref="V35:AD35"/>
    <mergeCell ref="Q33:S33"/>
    <mergeCell ref="Q34:S34"/>
    <mergeCell ref="B31:E31"/>
    <mergeCell ref="B32:E32"/>
    <mergeCell ref="B33:E33"/>
    <mergeCell ref="B34:E34"/>
    <mergeCell ref="B29:E29"/>
    <mergeCell ref="B30:E30"/>
    <mergeCell ref="AB29:AD29"/>
    <mergeCell ref="AB30:AD30"/>
    <mergeCell ref="U29:AA29"/>
    <mergeCell ref="U30:AA30"/>
    <mergeCell ref="F30:P30"/>
    <mergeCell ref="Q30:T30"/>
    <mergeCell ref="F29:P29"/>
    <mergeCell ref="Q29:T29"/>
    <mergeCell ref="Z34:AD34"/>
    <mergeCell ref="B9:E9"/>
    <mergeCell ref="B10:E10"/>
    <mergeCell ref="Q26:T26"/>
    <mergeCell ref="AB28:AD28"/>
    <mergeCell ref="Q27:T27"/>
    <mergeCell ref="Q28:T28"/>
    <mergeCell ref="F15:T15"/>
    <mergeCell ref="U19:AD19"/>
    <mergeCell ref="U20:AD20"/>
    <mergeCell ref="F18:T18"/>
    <mergeCell ref="F19:T19"/>
    <mergeCell ref="F20:T20"/>
    <mergeCell ref="U18:AD18"/>
    <mergeCell ref="F23:T23"/>
    <mergeCell ref="U23:W23"/>
    <mergeCell ref="Y23:AA23"/>
    <mergeCell ref="AB23:AD23"/>
    <mergeCell ref="Y22:AA22"/>
    <mergeCell ref="U22:W22"/>
    <mergeCell ref="AB21:AD21"/>
    <mergeCell ref="U61:AD61"/>
    <mergeCell ref="B44:E44"/>
    <mergeCell ref="B45:E45"/>
    <mergeCell ref="B46:E46"/>
    <mergeCell ref="B47:E47"/>
    <mergeCell ref="B54:E54"/>
    <mergeCell ref="B55:E55"/>
    <mergeCell ref="B56:E56"/>
    <mergeCell ref="B57:E57"/>
    <mergeCell ref="B58:E58"/>
    <mergeCell ref="U57:AD57"/>
    <mergeCell ref="U58:AD58"/>
    <mergeCell ref="U59:AD59"/>
    <mergeCell ref="V50:AD51"/>
    <mergeCell ref="X52:AD52"/>
    <mergeCell ref="U54:AD54"/>
    <mergeCell ref="U55:AD55"/>
    <mergeCell ref="U56:AD56"/>
    <mergeCell ref="F59:T59"/>
    <mergeCell ref="F58:T58"/>
    <mergeCell ref="F57:T57"/>
    <mergeCell ref="F56:T56"/>
    <mergeCell ref="U46:AD46"/>
    <mergeCell ref="F55:T55"/>
    <mergeCell ref="B35:E35"/>
    <mergeCell ref="B36:E36"/>
    <mergeCell ref="B37:E37"/>
    <mergeCell ref="B39:E39"/>
    <mergeCell ref="B40:E40"/>
    <mergeCell ref="AE58:AL58"/>
    <mergeCell ref="AE59:AL59"/>
    <mergeCell ref="AE52:AL52"/>
    <mergeCell ref="B41:E41"/>
    <mergeCell ref="B42:E42"/>
    <mergeCell ref="B48:E48"/>
    <mergeCell ref="B49:E49"/>
    <mergeCell ref="B52:E52"/>
    <mergeCell ref="B50:E51"/>
    <mergeCell ref="U52:W52"/>
    <mergeCell ref="U44:AD44"/>
    <mergeCell ref="F41:T41"/>
    <mergeCell ref="B53:E53"/>
    <mergeCell ref="F45:V45"/>
    <mergeCell ref="F44:T44"/>
    <mergeCell ref="U42:AD42"/>
    <mergeCell ref="W45:AD45"/>
    <mergeCell ref="U47:AD47"/>
    <mergeCell ref="U49:AD49"/>
    <mergeCell ref="F54:T54"/>
    <mergeCell ref="F52:T52"/>
    <mergeCell ref="AE39:AL39"/>
    <mergeCell ref="AE40:AL40"/>
    <mergeCell ref="AE41:AL41"/>
    <mergeCell ref="AE42:AL42"/>
    <mergeCell ref="AE47:AL47"/>
    <mergeCell ref="AE48:AL48"/>
    <mergeCell ref="AE49:AL49"/>
    <mergeCell ref="AE50:AL50"/>
    <mergeCell ref="AE44:AL44"/>
    <mergeCell ref="AE45:AL45"/>
    <mergeCell ref="AE46:AL46"/>
    <mergeCell ref="F47:T47"/>
    <mergeCell ref="F46:T46"/>
    <mergeCell ref="F53:T53"/>
    <mergeCell ref="U53:AD53"/>
    <mergeCell ref="F42:T42"/>
    <mergeCell ref="F39:AD39"/>
    <mergeCell ref="F40:T40"/>
    <mergeCell ref="U40:AD40"/>
    <mergeCell ref="U41:AD41"/>
    <mergeCell ref="F51:U51"/>
    <mergeCell ref="F50:U50"/>
    <mergeCell ref="B38:E38"/>
    <mergeCell ref="B63:J63"/>
    <mergeCell ref="AE61:AL61"/>
    <mergeCell ref="B61:E61"/>
    <mergeCell ref="AE54:AL54"/>
    <mergeCell ref="AE55:AL55"/>
    <mergeCell ref="AE56:AL56"/>
    <mergeCell ref="AE57:AL57"/>
    <mergeCell ref="AL63:AM63"/>
    <mergeCell ref="AG63:AK63"/>
    <mergeCell ref="AC63:AF63"/>
    <mergeCell ref="Z63:AB63"/>
    <mergeCell ref="K63:Y63"/>
    <mergeCell ref="F61:T61"/>
    <mergeCell ref="B60:E60"/>
    <mergeCell ref="F60:T60"/>
    <mergeCell ref="AE60:AL60"/>
    <mergeCell ref="U60:AD60"/>
    <mergeCell ref="B59:E59"/>
    <mergeCell ref="AE62:AL62"/>
    <mergeCell ref="F62:T62"/>
    <mergeCell ref="U48:AD48"/>
    <mergeCell ref="B43:E43"/>
    <mergeCell ref="F43:AD43"/>
    <mergeCell ref="B8:E8"/>
    <mergeCell ref="F7:T7"/>
    <mergeCell ref="F8:T8"/>
    <mergeCell ref="U7:AD7"/>
    <mergeCell ref="U8:AD8"/>
    <mergeCell ref="AE7:AL7"/>
    <mergeCell ref="B7:E7"/>
    <mergeCell ref="AE8:AL8"/>
    <mergeCell ref="AE21:AL21"/>
    <mergeCell ref="AE9:AL9"/>
    <mergeCell ref="AE10:AL10"/>
    <mergeCell ref="F11:AD11"/>
    <mergeCell ref="F12:T12"/>
    <mergeCell ref="U12:AD12"/>
    <mergeCell ref="B17:E17"/>
    <mergeCell ref="B11:E11"/>
    <mergeCell ref="B12:E12"/>
    <mergeCell ref="B13:E13"/>
    <mergeCell ref="B14:E14"/>
    <mergeCell ref="B15:E15"/>
    <mergeCell ref="B16:E16"/>
    <mergeCell ref="B18:E18"/>
    <mergeCell ref="B19:E19"/>
    <mergeCell ref="Y21:AA21"/>
  </mergeCells>
  <dataValidations count="29">
    <dataValidation type="list" allowBlank="1" showInputMessage="1" showErrorMessage="1" sqref="U47:AD47" xr:uid="{00000000-0002-0000-0600-000000000000}">
      <formula1>$AO$47:$AQ$47</formula1>
    </dataValidation>
    <dataValidation type="list" allowBlank="1" showInputMessage="1" showErrorMessage="1" sqref="U54:AD54" xr:uid="{00000000-0002-0000-0600-000001000000}">
      <formula1>$AO$54:$AQ$54</formula1>
    </dataValidation>
    <dataValidation type="list" allowBlank="1" showInputMessage="1" showErrorMessage="1" sqref="V50:AD51" xr:uid="{00000000-0002-0000-0600-000002000000}">
      <formula1>$AO$51:$AQ$51</formula1>
    </dataValidation>
    <dataValidation type="list" allowBlank="1" showInputMessage="1" showErrorMessage="1" sqref="U57:AD57" xr:uid="{00000000-0002-0000-0600-000003000000}">
      <formula1>$AO$57:$AQ$57</formula1>
    </dataValidation>
    <dataValidation type="list" allowBlank="1" showInputMessage="1" showErrorMessage="1" sqref="T33:Y33" xr:uid="{00000000-0002-0000-0600-000004000000}">
      <formula1>$AO$33:$AS$33</formula1>
    </dataValidation>
    <dataValidation type="list" allowBlank="1" showInputMessage="1" showErrorMessage="1" sqref="U40:AD40" xr:uid="{00000000-0002-0000-0600-000005000000}">
      <formula1>$AO$40:$AQ$40</formula1>
    </dataValidation>
    <dataValidation type="list" allowBlank="1" showInputMessage="1" showErrorMessage="1" sqref="U41:AD41" xr:uid="{00000000-0002-0000-0600-000006000000}">
      <formula1>$AO$41:$AQ$41</formula1>
    </dataValidation>
    <dataValidation type="list" allowBlank="1" showInputMessage="1" showErrorMessage="1" sqref="U48:AD48" xr:uid="{00000000-0002-0000-0600-000007000000}">
      <formula1>$AO$48:$AQ$48</formula1>
    </dataValidation>
    <dataValidation type="list" allowBlank="1" showInputMessage="1" showErrorMessage="1" sqref="U49:AD49" xr:uid="{00000000-0002-0000-0600-000008000000}">
      <formula1>$AO$49:$AQ$49</formula1>
    </dataValidation>
    <dataValidation type="list" allowBlank="1" showInputMessage="1" showErrorMessage="1" sqref="R38:W38" xr:uid="{00000000-0002-0000-0600-000009000000}">
      <formula1>$AO$38:$AQ$38</formula1>
    </dataValidation>
    <dataValidation type="list" allowBlank="1" showInputMessage="1" showErrorMessage="1" sqref="U42:AD42" xr:uid="{00000000-0002-0000-0600-00000A000000}">
      <formula1>$AO$42:$AR$42</formula1>
    </dataValidation>
    <dataValidation type="list" allowBlank="1" showInputMessage="1" showErrorMessage="1" sqref="U44:AD44" xr:uid="{00000000-0002-0000-0600-00000B000000}">
      <formula1>$AO$44:$AQ$44</formula1>
    </dataValidation>
    <dataValidation type="custom" allowBlank="1" showInputMessage="1" showErrorMessage="1" sqref="U30:AA30" xr:uid="{00000000-0002-0000-0600-00000C000000}">
      <formula1>SUM(U25:AA29)</formula1>
    </dataValidation>
    <dataValidation type="list" allowBlank="1" showInputMessage="1" showErrorMessage="1" sqref="U37:AD37" xr:uid="{00000000-0002-0000-0600-00000D000000}">
      <formula1>$AO$37:$AV$37</formula1>
    </dataValidation>
    <dataValidation type="list" allowBlank="1" showInputMessage="1" showErrorMessage="1" sqref="V35:AD35" xr:uid="{00000000-0002-0000-0600-00000E000000}">
      <formula1>$AO$35:$AQ$35</formula1>
    </dataValidation>
    <dataValidation type="list" allowBlank="1" showInputMessage="1" showErrorMessage="1" sqref="W45:AD45" xr:uid="{00000000-0002-0000-0600-00000F000000}">
      <formula1>$AO$45:$AQ$45</formula1>
    </dataValidation>
    <dataValidation type="list" allowBlank="1" showInputMessage="1" showErrorMessage="1" sqref="T34:Y34" xr:uid="{00000000-0002-0000-0600-000010000000}">
      <formula1>$AO$34:$AU$34</formula1>
    </dataValidation>
    <dataValidation type="list" allowBlank="1" showInputMessage="1" showErrorMessage="1" sqref="U53:AD53" xr:uid="{00000000-0002-0000-0600-000011000000}">
      <formula1>$AO$53:$AQ$53</formula1>
    </dataValidation>
    <dataValidation type="list" allowBlank="1" showInputMessage="1" showErrorMessage="1" sqref="U18:AD18" xr:uid="{00000000-0002-0000-0600-000012000000}">
      <formula1>$AO$18:$AR$18</formula1>
    </dataValidation>
    <dataValidation type="list" allowBlank="1" showInputMessage="1" showErrorMessage="1" sqref="U15:AD15" xr:uid="{00000000-0002-0000-0600-000013000000}">
      <formula1>$AO$15:$AR$15</formula1>
    </dataValidation>
    <dataValidation type="list" allowBlank="1" showInputMessage="1" showErrorMessage="1" sqref="U12:AD12" xr:uid="{00000000-0002-0000-0600-000014000000}">
      <formula1>$AO$12:$AQ$12</formula1>
    </dataValidation>
    <dataValidation type="list" allowBlank="1" showInputMessage="1" showErrorMessage="1" sqref="U13:AD13" xr:uid="{00000000-0002-0000-0600-000015000000}">
      <formula1>$AO$13:$AR$13</formula1>
    </dataValidation>
    <dataValidation type="list" allowBlank="1" showInputMessage="1" showErrorMessage="1" sqref="U14:AD14" xr:uid="{00000000-0002-0000-0600-000016000000}">
      <formula1>$AO$14:$BB$14</formula1>
    </dataValidation>
    <dataValidation type="list" allowBlank="1" showInputMessage="1" showErrorMessage="1" sqref="U16:AD16" xr:uid="{00000000-0002-0000-0600-000017000000}">
      <formula1>$AO$16:$BH$16</formula1>
    </dataValidation>
    <dataValidation type="list" allowBlank="1" showInputMessage="1" showErrorMessage="1" sqref="U19:AD19" xr:uid="{00000000-0002-0000-0600-000018000000}">
      <formula1>$AO$19:$AQ$19</formula1>
    </dataValidation>
    <dataValidation type="list" allowBlank="1" showInputMessage="1" showErrorMessage="1" sqref="U20:AD20" xr:uid="{00000000-0002-0000-0600-000019000000}">
      <formula1>$AO$20:$AQ$20</formula1>
    </dataValidation>
    <dataValidation type="list" allowBlank="1" showInputMessage="1" showErrorMessage="1" sqref="U8:AD8" xr:uid="{00000000-0002-0000-0600-00001A000000}">
      <formula1>$AO$8:$AQ$8</formula1>
    </dataValidation>
    <dataValidation type="list" allowBlank="1" showInputMessage="1" showErrorMessage="1" sqref="U7:AD7" xr:uid="{00000000-0002-0000-0600-00001B000000}">
      <formula1>$AO$7:$AR$7</formula1>
    </dataValidation>
    <dataValidation type="list" allowBlank="1" showInputMessage="1" showErrorMessage="1" sqref="U60:AD60" xr:uid="{00000000-0002-0000-0600-00001C000000}">
      <formula1>$AO$60:$AQ$60</formula1>
    </dataValidation>
  </dataValidations>
  <printOptions horizontalCentered="1" verticalCentered="1"/>
  <pageMargins left="0.98425196850393704" right="0.39370078740157483" top="0.51181102362204722" bottom="0.39370078740157483" header="0.31496062992125984" footer="0.51181102362204722"/>
  <pageSetup paperSize="9" scale="90" fitToHeight="0"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sheetPr>
  <dimension ref="A1:BK63"/>
  <sheetViews>
    <sheetView showGridLines="0" zoomScaleNormal="100" zoomScaleSheetLayoutView="100" workbookViewId="0">
      <selection activeCell="B1" sqref="B1:AL1"/>
    </sheetView>
  </sheetViews>
  <sheetFormatPr defaultRowHeight="12.5" x14ac:dyDescent="0.25"/>
  <cols>
    <col min="1" max="1" width="2.6328125" style="61" customWidth="1"/>
    <col min="2" max="27" width="2.453125" style="61" customWidth="1"/>
    <col min="28" max="30" width="2.453125" style="64" customWidth="1"/>
    <col min="31" max="38" width="2.453125" style="61" customWidth="1"/>
    <col min="39" max="39" width="2.6328125" style="61" customWidth="1"/>
    <col min="40" max="40" width="9.08984375" customWidth="1"/>
    <col min="41" max="41" width="9.08984375" style="111" hidden="1" customWidth="1"/>
    <col min="42" max="62" width="24.36328125" style="111" hidden="1" customWidth="1"/>
    <col min="63" max="63" width="8.90625" hidden="1" customWidth="1"/>
  </cols>
  <sheetData>
    <row r="1" spans="1:62" ht="27.65" customHeight="1" thickBot="1" x14ac:dyDescent="0.3">
      <c r="A1" s="42" t="s">
        <v>0</v>
      </c>
      <c r="B1" s="515" t="s">
        <v>962</v>
      </c>
      <c r="C1" s="515"/>
      <c r="D1" s="515"/>
      <c r="E1" s="515"/>
      <c r="F1" s="515"/>
      <c r="G1" s="515"/>
      <c r="H1" s="515"/>
      <c r="I1" s="515"/>
      <c r="J1" s="515"/>
      <c r="K1" s="515"/>
      <c r="L1" s="515"/>
      <c r="M1" s="515"/>
      <c r="N1" s="515"/>
      <c r="O1" s="515"/>
      <c r="P1" s="515"/>
      <c r="Q1" s="515"/>
      <c r="R1" s="515"/>
      <c r="S1" s="515"/>
      <c r="T1" s="515"/>
      <c r="U1" s="515"/>
      <c r="V1" s="515"/>
      <c r="W1" s="515"/>
      <c r="X1" s="515"/>
      <c r="Y1" s="515"/>
      <c r="Z1" s="515"/>
      <c r="AA1" s="515"/>
      <c r="AB1" s="515"/>
      <c r="AC1" s="515"/>
      <c r="AD1" s="515"/>
      <c r="AE1" s="515"/>
      <c r="AF1" s="515"/>
      <c r="AG1" s="515"/>
      <c r="AH1" s="515"/>
      <c r="AI1" s="515"/>
      <c r="AJ1" s="515"/>
      <c r="AK1" s="515"/>
      <c r="AL1" s="515"/>
      <c r="AM1" s="43" t="s">
        <v>9</v>
      </c>
      <c r="BG1" s="133"/>
      <c r="BH1" s="133"/>
      <c r="BI1" s="133"/>
      <c r="BJ1" s="133"/>
    </row>
    <row r="2" spans="1:62" ht="13.65" customHeight="1" x14ac:dyDescent="0.25">
      <c r="A2" s="45">
        <f>ROW()</f>
        <v>2</v>
      </c>
      <c r="B2" s="523" t="s">
        <v>65</v>
      </c>
      <c r="C2" s="523"/>
      <c r="D2" s="523"/>
      <c r="E2" s="523"/>
      <c r="F2" s="523"/>
      <c r="G2" s="523"/>
      <c r="H2" s="523"/>
      <c r="I2" s="523"/>
      <c r="J2" s="523"/>
      <c r="K2" s="516" t="str">
        <f>tag_number</f>
        <v>Insert Tag Number</v>
      </c>
      <c r="L2" s="516"/>
      <c r="M2" s="516"/>
      <c r="N2" s="516"/>
      <c r="O2" s="516"/>
      <c r="P2" s="516"/>
      <c r="Q2" s="516"/>
      <c r="R2" s="516"/>
      <c r="S2" s="516"/>
      <c r="T2" s="516"/>
      <c r="U2" s="516"/>
      <c r="V2" s="516"/>
      <c r="W2" s="516"/>
      <c r="X2" s="516"/>
      <c r="Y2" s="516"/>
      <c r="Z2" s="516"/>
      <c r="AA2" s="516"/>
      <c r="AB2" s="516"/>
      <c r="AC2" s="516"/>
      <c r="AD2" s="516"/>
      <c r="AE2" s="516"/>
      <c r="AF2" s="516"/>
      <c r="AG2" s="516"/>
      <c r="AH2" s="516"/>
      <c r="AI2" s="516"/>
      <c r="AJ2" s="516"/>
      <c r="AK2" s="516"/>
      <c r="AL2" s="517"/>
      <c r="AM2" s="375"/>
    </row>
    <row r="3" spans="1:62" ht="13.65" customHeight="1" x14ac:dyDescent="0.25">
      <c r="A3" s="46">
        <f>ROW()</f>
        <v>3</v>
      </c>
      <c r="B3" s="524" t="s">
        <v>66</v>
      </c>
      <c r="C3" s="524"/>
      <c r="D3" s="524"/>
      <c r="E3" s="524"/>
      <c r="F3" s="524"/>
      <c r="G3" s="524"/>
      <c r="H3" s="524"/>
      <c r="I3" s="524"/>
      <c r="J3" s="524"/>
      <c r="K3" s="518" t="str">
        <f>Service</f>
        <v>Insert Service Description</v>
      </c>
      <c r="L3" s="518"/>
      <c r="M3" s="518"/>
      <c r="N3" s="518"/>
      <c r="O3" s="518"/>
      <c r="P3" s="518"/>
      <c r="Q3" s="518"/>
      <c r="R3" s="518"/>
      <c r="S3" s="518"/>
      <c r="T3" s="518"/>
      <c r="U3" s="518"/>
      <c r="V3" s="518"/>
      <c r="W3" s="518"/>
      <c r="X3" s="518"/>
      <c r="Y3" s="518"/>
      <c r="Z3" s="518"/>
      <c r="AA3" s="518"/>
      <c r="AB3" s="518"/>
      <c r="AC3" s="518"/>
      <c r="AD3" s="518"/>
      <c r="AE3" s="518"/>
      <c r="AF3" s="518"/>
      <c r="AG3" s="518"/>
      <c r="AH3" s="518"/>
      <c r="AI3" s="518"/>
      <c r="AJ3" s="518"/>
      <c r="AK3" s="518"/>
      <c r="AL3" s="519"/>
      <c r="AM3" s="376"/>
      <c r="AO3" s="112" t="s">
        <v>832</v>
      </c>
    </row>
    <row r="4" spans="1:62" ht="13.65" customHeight="1" x14ac:dyDescent="0.25">
      <c r="A4" s="46">
        <f>ROW()</f>
        <v>4</v>
      </c>
      <c r="B4" s="520" t="s">
        <v>67</v>
      </c>
      <c r="C4" s="521"/>
      <c r="D4" s="521"/>
      <c r="E4" s="521"/>
      <c r="F4" s="48" t="s">
        <v>428</v>
      </c>
      <c r="G4" s="49"/>
      <c r="H4" s="49"/>
      <c r="I4" s="49"/>
      <c r="J4" s="49"/>
      <c r="K4" s="49"/>
      <c r="L4" s="49"/>
      <c r="M4" s="49"/>
      <c r="N4" s="49"/>
      <c r="O4" s="49"/>
      <c r="P4" s="49"/>
      <c r="Q4" s="49"/>
      <c r="R4" s="49"/>
      <c r="S4" s="49"/>
      <c r="T4" s="49"/>
      <c r="U4" s="48" t="s">
        <v>379</v>
      </c>
      <c r="V4" s="49"/>
      <c r="W4" s="49"/>
      <c r="X4" s="49"/>
      <c r="Y4" s="49"/>
      <c r="Z4" s="49"/>
      <c r="AA4" s="49"/>
      <c r="AB4" s="50"/>
      <c r="AC4" s="50"/>
      <c r="AD4" s="51"/>
      <c r="AE4" s="48" t="s">
        <v>68</v>
      </c>
      <c r="AF4" s="49"/>
      <c r="AG4" s="49"/>
      <c r="AH4" s="49"/>
      <c r="AI4" s="49"/>
      <c r="AJ4" s="49"/>
      <c r="AK4" s="49"/>
      <c r="AL4" s="52"/>
      <c r="AM4" s="376"/>
      <c r="AO4" s="248"/>
    </row>
    <row r="5" spans="1:62" ht="13.65" customHeight="1" x14ac:dyDescent="0.25">
      <c r="A5" s="46">
        <f>ROW()</f>
        <v>5</v>
      </c>
      <c r="B5" s="619"/>
      <c r="C5" s="620"/>
      <c r="D5" s="620"/>
      <c r="E5" s="620"/>
      <c r="F5" s="465" t="s">
        <v>1059</v>
      </c>
      <c r="G5" s="465"/>
      <c r="H5" s="465"/>
      <c r="I5" s="465"/>
      <c r="J5" s="465"/>
      <c r="K5" s="465"/>
      <c r="L5" s="465"/>
      <c r="M5" s="465"/>
      <c r="N5" s="465"/>
      <c r="O5" s="465"/>
      <c r="P5" s="465"/>
      <c r="Q5" s="465"/>
      <c r="R5" s="465"/>
      <c r="S5" s="465"/>
      <c r="T5" s="465"/>
      <c r="U5" s="465"/>
      <c r="V5" s="465"/>
      <c r="W5" s="465"/>
      <c r="X5" s="465"/>
      <c r="Y5" s="465"/>
      <c r="Z5" s="465"/>
      <c r="AA5" s="465"/>
      <c r="AB5" s="465"/>
      <c r="AC5" s="465"/>
      <c r="AD5" s="465"/>
      <c r="AE5" s="643"/>
      <c r="AF5" s="643"/>
      <c r="AG5" s="643"/>
      <c r="AH5" s="643"/>
      <c r="AI5" s="643"/>
      <c r="AJ5" s="643"/>
      <c r="AK5" s="643"/>
      <c r="AL5" s="644"/>
      <c r="AM5" s="376"/>
      <c r="AO5" s="152"/>
      <c r="AP5" s="134"/>
      <c r="AW5" s="152"/>
      <c r="BI5" s="152"/>
    </row>
    <row r="6" spans="1:62" ht="13.65" customHeight="1" x14ac:dyDescent="0.25">
      <c r="A6" s="46">
        <f>ROW()</f>
        <v>6</v>
      </c>
      <c r="B6" s="565" t="s">
        <v>1061</v>
      </c>
      <c r="C6" s="566"/>
      <c r="D6" s="566"/>
      <c r="E6" s="567"/>
      <c r="F6" s="446" t="s">
        <v>1065</v>
      </c>
      <c r="G6" s="447"/>
      <c r="H6" s="447"/>
      <c r="I6" s="447"/>
      <c r="J6" s="447"/>
      <c r="K6" s="447"/>
      <c r="L6" s="447"/>
      <c r="M6" s="447"/>
      <c r="N6" s="447"/>
      <c r="O6" s="447"/>
      <c r="P6" s="447"/>
      <c r="Q6" s="447"/>
      <c r="R6" s="447"/>
      <c r="S6" s="447"/>
      <c r="T6" s="447"/>
      <c r="U6" s="490" t="s">
        <v>69</v>
      </c>
      <c r="V6" s="490"/>
      <c r="W6" s="490"/>
      <c r="X6" s="490"/>
      <c r="Y6" s="490"/>
      <c r="Z6" s="490"/>
      <c r="AA6" s="490"/>
      <c r="AB6" s="490"/>
      <c r="AC6" s="490"/>
      <c r="AD6" s="491"/>
      <c r="AE6" s="443"/>
      <c r="AF6" s="444"/>
      <c r="AG6" s="444"/>
      <c r="AH6" s="444"/>
      <c r="AI6" s="444"/>
      <c r="AJ6" s="444"/>
      <c r="AK6" s="444"/>
      <c r="AL6" s="445"/>
      <c r="AM6" s="376"/>
      <c r="AO6" s="110" t="s">
        <v>69</v>
      </c>
      <c r="AP6" s="117">
        <v>0.5</v>
      </c>
      <c r="AQ6" s="117">
        <v>1</v>
      </c>
      <c r="AR6" s="117">
        <v>1.5</v>
      </c>
      <c r="AS6" s="124">
        <v>2</v>
      </c>
      <c r="AT6" s="211">
        <v>3</v>
      </c>
      <c r="AU6" s="211">
        <v>3.5</v>
      </c>
      <c r="AV6" s="113">
        <v>4</v>
      </c>
      <c r="AW6" s="113">
        <v>5</v>
      </c>
      <c r="AX6" s="113">
        <v>5.5</v>
      </c>
      <c r="AY6" s="113">
        <v>6</v>
      </c>
      <c r="AZ6" s="113">
        <v>6.5</v>
      </c>
      <c r="BA6" s="113">
        <v>7</v>
      </c>
      <c r="BB6" s="113">
        <v>7.5</v>
      </c>
      <c r="BC6" s="113">
        <v>8</v>
      </c>
      <c r="BD6" s="113">
        <v>9</v>
      </c>
      <c r="BE6" s="113">
        <v>9.5</v>
      </c>
      <c r="BF6" s="113">
        <v>10</v>
      </c>
      <c r="BG6" s="117">
        <v>11</v>
      </c>
      <c r="BH6" s="117">
        <v>11.5</v>
      </c>
      <c r="BI6" s="117">
        <v>12</v>
      </c>
      <c r="BJ6" s="117" t="s">
        <v>209</v>
      </c>
    </row>
    <row r="7" spans="1:62" ht="13.65" customHeight="1" x14ac:dyDescent="0.25">
      <c r="A7" s="46">
        <f>ROW()</f>
        <v>7</v>
      </c>
      <c r="B7" s="565" t="s">
        <v>1062</v>
      </c>
      <c r="C7" s="566"/>
      <c r="D7" s="566"/>
      <c r="E7" s="567"/>
      <c r="F7" s="446" t="s">
        <v>1067</v>
      </c>
      <c r="G7" s="447"/>
      <c r="H7" s="447"/>
      <c r="I7" s="447"/>
      <c r="J7" s="447"/>
      <c r="K7" s="447"/>
      <c r="L7" s="447"/>
      <c r="M7" s="447"/>
      <c r="N7" s="447"/>
      <c r="O7" s="447"/>
      <c r="P7" s="447"/>
      <c r="Q7" s="447"/>
      <c r="R7" s="447"/>
      <c r="S7" s="447"/>
      <c r="T7" s="447"/>
      <c r="U7" s="441" t="s">
        <v>256</v>
      </c>
      <c r="V7" s="441"/>
      <c r="W7" s="441"/>
      <c r="X7" s="441"/>
      <c r="Y7" s="441"/>
      <c r="Z7" s="441"/>
      <c r="AA7" s="441"/>
      <c r="AB7" s="441"/>
      <c r="AC7" s="441"/>
      <c r="AD7" s="442"/>
      <c r="AE7" s="443"/>
      <c r="AF7" s="444"/>
      <c r="AG7" s="444"/>
      <c r="AH7" s="444"/>
      <c r="AI7" s="444"/>
      <c r="AJ7" s="444"/>
      <c r="AK7" s="444"/>
      <c r="AL7" s="445"/>
      <c r="AM7" s="376"/>
      <c r="AO7" s="113" t="s">
        <v>69</v>
      </c>
      <c r="AP7" s="129" t="s">
        <v>257</v>
      </c>
      <c r="AQ7" s="150" t="s">
        <v>256</v>
      </c>
      <c r="AR7" s="129" t="s">
        <v>258</v>
      </c>
      <c r="AS7" s="132" t="s">
        <v>259</v>
      </c>
      <c r="AT7" s="124" t="s">
        <v>73</v>
      </c>
      <c r="AU7" s="124"/>
      <c r="BI7" s="152"/>
    </row>
    <row r="8" spans="1:62" ht="13.65" customHeight="1" x14ac:dyDescent="0.25">
      <c r="A8" s="46">
        <f>ROW()</f>
        <v>8</v>
      </c>
      <c r="B8" s="565" t="s">
        <v>1063</v>
      </c>
      <c r="C8" s="566"/>
      <c r="D8" s="566"/>
      <c r="E8" s="567"/>
      <c r="F8" s="446" t="s">
        <v>1068</v>
      </c>
      <c r="G8" s="447"/>
      <c r="H8" s="447"/>
      <c r="I8" s="447"/>
      <c r="J8" s="447"/>
      <c r="K8" s="447"/>
      <c r="L8" s="447"/>
      <c r="M8" s="447"/>
      <c r="N8" s="447"/>
      <c r="O8" s="447"/>
      <c r="P8" s="447"/>
      <c r="Q8" s="447"/>
      <c r="R8" s="447"/>
      <c r="S8" s="447"/>
      <c r="T8" s="447"/>
      <c r="U8" s="441" t="str">
        <f t="shared" ref="U8:U12" si="0">IF(F8="","","Select")</f>
        <v>Select</v>
      </c>
      <c r="V8" s="441"/>
      <c r="W8" s="441"/>
      <c r="X8" s="441"/>
      <c r="Y8" s="441"/>
      <c r="Z8" s="441"/>
      <c r="AA8" s="441"/>
      <c r="AB8" s="441"/>
      <c r="AC8" s="441"/>
      <c r="AD8" s="442"/>
      <c r="AE8" s="443"/>
      <c r="AF8" s="444"/>
      <c r="AG8" s="444"/>
      <c r="AH8" s="444"/>
      <c r="AI8" s="444"/>
      <c r="AJ8" s="444"/>
      <c r="AK8" s="444"/>
      <c r="AL8" s="445"/>
      <c r="AM8" s="376"/>
      <c r="AO8" s="116" t="s">
        <v>69</v>
      </c>
      <c r="AP8" s="129" t="s">
        <v>260</v>
      </c>
      <c r="AQ8" s="132" t="s">
        <v>261</v>
      </c>
      <c r="AR8" s="129" t="s">
        <v>262</v>
      </c>
      <c r="AS8" s="124" t="s">
        <v>73</v>
      </c>
      <c r="AT8" s="130"/>
      <c r="AU8" s="130"/>
      <c r="BI8" s="152"/>
    </row>
    <row r="9" spans="1:62" ht="13.65" customHeight="1" x14ac:dyDescent="0.25">
      <c r="A9" s="46">
        <f>ROW()</f>
        <v>9</v>
      </c>
      <c r="B9" s="565"/>
      <c r="C9" s="566"/>
      <c r="D9" s="566"/>
      <c r="E9" s="567"/>
      <c r="F9" s="446" t="s">
        <v>675</v>
      </c>
      <c r="G9" s="447"/>
      <c r="H9" s="447"/>
      <c r="I9" s="447"/>
      <c r="J9" s="447"/>
      <c r="K9" s="447"/>
      <c r="L9" s="447"/>
      <c r="M9" s="447"/>
      <c r="N9" s="447"/>
      <c r="O9" s="447"/>
      <c r="P9" s="447"/>
      <c r="Q9" s="447"/>
      <c r="R9" s="447"/>
      <c r="S9" s="447"/>
      <c r="T9" s="447"/>
      <c r="U9" s="441" t="str">
        <f>IF(F9="","","Select")</f>
        <v>Select</v>
      </c>
      <c r="V9" s="441"/>
      <c r="W9" s="441"/>
      <c r="X9" s="441"/>
      <c r="Y9" s="441"/>
      <c r="Z9" s="441"/>
      <c r="AA9" s="441"/>
      <c r="AB9" s="441"/>
      <c r="AC9" s="441"/>
      <c r="AD9" s="442"/>
      <c r="AE9" s="443"/>
      <c r="AF9" s="444"/>
      <c r="AG9" s="444"/>
      <c r="AH9" s="444"/>
      <c r="AI9" s="444"/>
      <c r="AJ9" s="444"/>
      <c r="AK9" s="444"/>
      <c r="AL9" s="445"/>
      <c r="AM9" s="376"/>
      <c r="AO9" s="110" t="s">
        <v>69</v>
      </c>
      <c r="AP9" s="117" t="s">
        <v>970</v>
      </c>
      <c r="AQ9" s="124" t="s">
        <v>971</v>
      </c>
      <c r="AR9" s="117" t="s">
        <v>263</v>
      </c>
      <c r="AS9" s="117" t="s">
        <v>264</v>
      </c>
      <c r="AT9" s="124" t="s">
        <v>265</v>
      </c>
      <c r="AU9" s="211" t="s">
        <v>266</v>
      </c>
      <c r="AV9" s="124" t="s">
        <v>73</v>
      </c>
      <c r="BI9" s="152"/>
    </row>
    <row r="10" spans="1:62" ht="13.65" customHeight="1" x14ac:dyDescent="0.25">
      <c r="A10" s="46">
        <f>ROW()</f>
        <v>10</v>
      </c>
      <c r="B10" s="565"/>
      <c r="C10" s="566"/>
      <c r="D10" s="566"/>
      <c r="E10" s="567"/>
      <c r="F10" s="446" t="s">
        <v>1069</v>
      </c>
      <c r="G10" s="447"/>
      <c r="H10" s="447"/>
      <c r="I10" s="447"/>
      <c r="J10" s="447"/>
      <c r="K10" s="447"/>
      <c r="L10" s="447"/>
      <c r="M10" s="447"/>
      <c r="N10" s="447"/>
      <c r="O10" s="447"/>
      <c r="P10" s="447"/>
      <c r="Q10" s="447"/>
      <c r="R10" s="447"/>
      <c r="S10" s="447"/>
      <c r="T10" s="447"/>
      <c r="U10" s="441" t="str">
        <f t="shared" si="0"/>
        <v>Select</v>
      </c>
      <c r="V10" s="441"/>
      <c r="W10" s="441"/>
      <c r="X10" s="441"/>
      <c r="Y10" s="441"/>
      <c r="Z10" s="441"/>
      <c r="AA10" s="441"/>
      <c r="AB10" s="441"/>
      <c r="AC10" s="441"/>
      <c r="AD10" s="442"/>
      <c r="AE10" s="443"/>
      <c r="AF10" s="444"/>
      <c r="AG10" s="444"/>
      <c r="AH10" s="444"/>
      <c r="AI10" s="444"/>
      <c r="AJ10" s="444"/>
      <c r="AK10" s="444"/>
      <c r="AL10" s="445"/>
      <c r="AM10" s="376"/>
      <c r="AO10" s="110" t="s">
        <v>69</v>
      </c>
      <c r="AP10" s="117" t="s">
        <v>60</v>
      </c>
      <c r="AQ10" s="117" t="s">
        <v>61</v>
      </c>
      <c r="BI10" s="152"/>
    </row>
    <row r="11" spans="1:62" ht="13.65" customHeight="1" x14ac:dyDescent="0.25">
      <c r="A11" s="46">
        <f>ROW()</f>
        <v>11</v>
      </c>
      <c r="B11" s="565"/>
      <c r="C11" s="566"/>
      <c r="D11" s="566"/>
      <c r="E11" s="567"/>
      <c r="F11" s="446" t="s">
        <v>1070</v>
      </c>
      <c r="G11" s="447"/>
      <c r="H11" s="447"/>
      <c r="I11" s="447"/>
      <c r="J11" s="447"/>
      <c r="K11" s="447"/>
      <c r="L11" s="447"/>
      <c r="M11" s="447"/>
      <c r="N11" s="447"/>
      <c r="O11" s="447"/>
      <c r="P11" s="447"/>
      <c r="Q11" s="447"/>
      <c r="R11" s="447"/>
      <c r="S11" s="447"/>
      <c r="T11" s="447"/>
      <c r="U11" s="441" t="str">
        <f t="shared" si="0"/>
        <v>Select</v>
      </c>
      <c r="V11" s="441"/>
      <c r="W11" s="441"/>
      <c r="X11" s="441"/>
      <c r="Y11" s="441"/>
      <c r="Z11" s="441"/>
      <c r="AA11" s="441"/>
      <c r="AB11" s="441"/>
      <c r="AC11" s="441"/>
      <c r="AD11" s="442"/>
      <c r="AE11" s="443"/>
      <c r="AF11" s="444"/>
      <c r="AG11" s="444"/>
      <c r="AH11" s="444"/>
      <c r="AI11" s="444"/>
      <c r="AJ11" s="444"/>
      <c r="AK11" s="444"/>
      <c r="AL11" s="445"/>
      <c r="AM11" s="376"/>
      <c r="AO11" s="110" t="s">
        <v>69</v>
      </c>
      <c r="AP11" s="117" t="s">
        <v>60</v>
      </c>
      <c r="AQ11" s="117" t="s">
        <v>61</v>
      </c>
      <c r="BI11" s="152"/>
    </row>
    <row r="12" spans="1:62" ht="13.65" customHeight="1" x14ac:dyDescent="0.25">
      <c r="A12" s="46">
        <f>ROW()</f>
        <v>12</v>
      </c>
      <c r="B12" s="565" t="s">
        <v>1064</v>
      </c>
      <c r="C12" s="566"/>
      <c r="D12" s="566"/>
      <c r="E12" s="567"/>
      <c r="F12" s="446" t="s">
        <v>1071</v>
      </c>
      <c r="G12" s="447"/>
      <c r="H12" s="447"/>
      <c r="I12" s="447"/>
      <c r="J12" s="447"/>
      <c r="K12" s="447"/>
      <c r="L12" s="447"/>
      <c r="M12" s="447"/>
      <c r="N12" s="447"/>
      <c r="O12" s="447"/>
      <c r="P12" s="447"/>
      <c r="Q12" s="447"/>
      <c r="R12" s="447"/>
      <c r="S12" s="447"/>
      <c r="T12" s="447"/>
      <c r="U12" s="441" t="str">
        <f t="shared" si="0"/>
        <v>Select</v>
      </c>
      <c r="V12" s="441"/>
      <c r="W12" s="441"/>
      <c r="X12" s="441"/>
      <c r="Y12" s="441"/>
      <c r="Z12" s="441"/>
      <c r="AA12" s="441"/>
      <c r="AB12" s="441"/>
      <c r="AC12" s="441"/>
      <c r="AD12" s="442"/>
      <c r="AE12" s="443"/>
      <c r="AF12" s="444"/>
      <c r="AG12" s="444"/>
      <c r="AH12" s="444"/>
      <c r="AI12" s="444"/>
      <c r="AJ12" s="444"/>
      <c r="AK12" s="444"/>
      <c r="AL12" s="445"/>
      <c r="AM12" s="376"/>
      <c r="AO12" s="110" t="s">
        <v>69</v>
      </c>
      <c r="AP12" s="117" t="s">
        <v>60</v>
      </c>
      <c r="AQ12" s="117" t="s">
        <v>61</v>
      </c>
      <c r="BI12" s="152"/>
    </row>
    <row r="13" spans="1:62" ht="13.5" customHeight="1" x14ac:dyDescent="0.25">
      <c r="A13" s="46">
        <f>ROW()</f>
        <v>13</v>
      </c>
      <c r="B13" s="565"/>
      <c r="C13" s="566"/>
      <c r="D13" s="566"/>
      <c r="E13" s="567"/>
      <c r="F13" s="446" t="s">
        <v>1072</v>
      </c>
      <c r="G13" s="447"/>
      <c r="H13" s="447"/>
      <c r="I13" s="447"/>
      <c r="J13" s="447"/>
      <c r="K13" s="447"/>
      <c r="L13" s="447"/>
      <c r="M13" s="447"/>
      <c r="N13" s="447"/>
      <c r="O13" s="447"/>
      <c r="P13" s="447"/>
      <c r="Q13" s="447"/>
      <c r="R13" s="447"/>
      <c r="S13" s="447"/>
      <c r="T13" s="447"/>
      <c r="U13" s="441" t="s">
        <v>429</v>
      </c>
      <c r="V13" s="441"/>
      <c r="W13" s="441"/>
      <c r="X13" s="441"/>
      <c r="Y13" s="441"/>
      <c r="Z13" s="441"/>
      <c r="AA13" s="441"/>
      <c r="AB13" s="441"/>
      <c r="AC13" s="441"/>
      <c r="AD13" s="442"/>
      <c r="AE13" s="443"/>
      <c r="AF13" s="444"/>
      <c r="AG13" s="444"/>
      <c r="AH13" s="444"/>
      <c r="AI13" s="444"/>
      <c r="AJ13" s="444"/>
      <c r="AK13" s="444"/>
      <c r="AL13" s="445"/>
      <c r="AM13" s="376"/>
      <c r="AO13" s="152"/>
      <c r="AP13" s="106"/>
      <c r="BI13" s="152"/>
    </row>
    <row r="14" spans="1:62" ht="13.65" customHeight="1" x14ac:dyDescent="0.25">
      <c r="A14" s="46">
        <f>ROW()</f>
        <v>14</v>
      </c>
      <c r="B14" s="619" t="s">
        <v>594</v>
      </c>
      <c r="C14" s="620"/>
      <c r="D14" s="620"/>
      <c r="E14" s="620"/>
      <c r="F14" s="465" t="s">
        <v>373</v>
      </c>
      <c r="G14" s="465"/>
      <c r="H14" s="465"/>
      <c r="I14" s="465"/>
      <c r="J14" s="465"/>
      <c r="K14" s="465"/>
      <c r="L14" s="465"/>
      <c r="M14" s="465"/>
      <c r="N14" s="465"/>
      <c r="O14" s="465"/>
      <c r="P14" s="465"/>
      <c r="Q14" s="465"/>
      <c r="R14" s="465"/>
      <c r="S14" s="465"/>
      <c r="T14" s="465"/>
      <c r="U14" s="465"/>
      <c r="V14" s="465"/>
      <c r="W14" s="465"/>
      <c r="X14" s="465"/>
      <c r="Y14" s="465"/>
      <c r="Z14" s="465"/>
      <c r="AA14" s="465"/>
      <c r="AB14" s="465"/>
      <c r="AC14" s="465"/>
      <c r="AD14" s="465"/>
      <c r="AE14" s="464"/>
      <c r="AF14" s="464"/>
      <c r="AG14" s="464"/>
      <c r="AH14" s="464"/>
      <c r="AI14" s="464"/>
      <c r="AJ14" s="464"/>
      <c r="AK14" s="464"/>
      <c r="AL14" s="529"/>
      <c r="AM14" s="376"/>
      <c r="AO14" s="95"/>
      <c r="AP14" s="108"/>
      <c r="AS14" s="40"/>
      <c r="AT14"/>
      <c r="AU14"/>
      <c r="AV14"/>
      <c r="AW14"/>
      <c r="AX14"/>
      <c r="AY14"/>
      <c r="AZ14"/>
      <c r="BA14"/>
      <c r="BB14"/>
      <c r="BC14"/>
      <c r="BD14"/>
      <c r="BE14"/>
      <c r="BF14"/>
      <c r="BG14" s="40"/>
      <c r="BH14" s="40"/>
      <c r="BI14" s="57"/>
      <c r="BJ14" s="40"/>
    </row>
    <row r="15" spans="1:62" ht="13.65" customHeight="1" x14ac:dyDescent="0.25">
      <c r="A15" s="46">
        <f>ROW()</f>
        <v>15</v>
      </c>
      <c r="B15" s="565"/>
      <c r="C15" s="566"/>
      <c r="D15" s="566"/>
      <c r="E15" s="567"/>
      <c r="F15" s="446" t="s">
        <v>651</v>
      </c>
      <c r="G15" s="447"/>
      <c r="H15" s="447"/>
      <c r="I15" s="447"/>
      <c r="J15" s="447"/>
      <c r="K15" s="447"/>
      <c r="L15" s="447"/>
      <c r="M15" s="447"/>
      <c r="N15" s="447"/>
      <c r="O15" s="447"/>
      <c r="P15" s="447"/>
      <c r="Q15" s="447"/>
      <c r="R15" s="447"/>
      <c r="S15" s="447"/>
      <c r="T15" s="447"/>
      <c r="U15" s="447"/>
      <c r="V15" s="490" t="s">
        <v>429</v>
      </c>
      <c r="W15" s="490"/>
      <c r="X15" s="490"/>
      <c r="Y15" s="490"/>
      <c r="Z15" s="490"/>
      <c r="AA15" s="490"/>
      <c r="AB15" s="490"/>
      <c r="AC15" s="490"/>
      <c r="AD15" s="491"/>
      <c r="AE15" s="443"/>
      <c r="AF15" s="444"/>
      <c r="AG15" s="444"/>
      <c r="AH15" s="444"/>
      <c r="AI15" s="444"/>
      <c r="AJ15" s="444"/>
      <c r="AK15" s="444"/>
      <c r="AL15" s="445"/>
      <c r="AM15" s="376"/>
      <c r="AO15" s="95"/>
      <c r="AP15" s="108"/>
      <c r="AS15" s="40"/>
      <c r="AT15"/>
      <c r="AU15"/>
      <c r="AV15"/>
      <c r="AW15"/>
      <c r="AX15"/>
      <c r="AY15"/>
      <c r="AZ15"/>
      <c r="BA15"/>
      <c r="BB15"/>
      <c r="BC15"/>
      <c r="BD15"/>
      <c r="BE15"/>
      <c r="BF15"/>
      <c r="BG15" s="40"/>
      <c r="BH15" s="40"/>
      <c r="BI15" s="57"/>
      <c r="BJ15" s="40"/>
    </row>
    <row r="16" spans="1:62" ht="13.65" customHeight="1" x14ac:dyDescent="0.25">
      <c r="A16" s="46">
        <f>ROW()</f>
        <v>16</v>
      </c>
      <c r="B16" s="565" t="s">
        <v>594</v>
      </c>
      <c r="C16" s="566"/>
      <c r="D16" s="566"/>
      <c r="E16" s="567"/>
      <c r="F16" s="446" t="s">
        <v>658</v>
      </c>
      <c r="G16" s="447"/>
      <c r="H16" s="447"/>
      <c r="I16" s="447"/>
      <c r="J16" s="447"/>
      <c r="K16" s="447"/>
      <c r="L16" s="447"/>
      <c r="M16" s="447"/>
      <c r="N16" s="447"/>
      <c r="O16" s="447"/>
      <c r="P16" s="447"/>
      <c r="Q16" s="447"/>
      <c r="R16" s="447"/>
      <c r="S16" s="447"/>
      <c r="T16" s="447"/>
      <c r="U16" s="447"/>
      <c r="V16" s="490" t="s">
        <v>69</v>
      </c>
      <c r="W16" s="490"/>
      <c r="X16" s="490"/>
      <c r="Y16" s="490"/>
      <c r="Z16" s="490"/>
      <c r="AA16" s="490"/>
      <c r="AB16" s="490"/>
      <c r="AC16" s="490"/>
      <c r="AD16" s="491"/>
      <c r="AE16" s="443"/>
      <c r="AF16" s="444"/>
      <c r="AG16" s="444"/>
      <c r="AH16" s="444"/>
      <c r="AI16" s="444"/>
      <c r="AJ16" s="444"/>
      <c r="AK16" s="444"/>
      <c r="AL16" s="445"/>
      <c r="AM16" s="376"/>
      <c r="AO16" s="110" t="s">
        <v>69</v>
      </c>
      <c r="AP16" s="122">
        <v>0.8</v>
      </c>
      <c r="AQ16" s="136">
        <v>0.9</v>
      </c>
      <c r="AR16" s="217" t="s">
        <v>652</v>
      </c>
      <c r="AS16" s="218" t="s">
        <v>73</v>
      </c>
      <c r="AT16"/>
      <c r="AU16"/>
      <c r="AV16"/>
      <c r="AW16"/>
      <c r="AX16"/>
      <c r="AY16"/>
      <c r="AZ16"/>
      <c r="BA16"/>
      <c r="BB16"/>
      <c r="BC16"/>
      <c r="BD16"/>
      <c r="BE16"/>
      <c r="BF16"/>
      <c r="BG16" s="40"/>
      <c r="BH16" s="40"/>
      <c r="BI16" s="57"/>
      <c r="BJ16" s="40"/>
    </row>
    <row r="17" spans="1:62" ht="13.65" customHeight="1" x14ac:dyDescent="0.25">
      <c r="A17" s="46">
        <f>ROW()</f>
        <v>17</v>
      </c>
      <c r="B17" s="607" t="s">
        <v>595</v>
      </c>
      <c r="C17" s="608"/>
      <c r="D17" s="608"/>
      <c r="E17" s="609"/>
      <c r="F17" s="446" t="s">
        <v>937</v>
      </c>
      <c r="G17" s="447"/>
      <c r="H17" s="447"/>
      <c r="I17" s="447"/>
      <c r="J17" s="447"/>
      <c r="K17" s="447"/>
      <c r="L17" s="447"/>
      <c r="M17" s="447"/>
      <c r="N17" s="447"/>
      <c r="O17" s="447"/>
      <c r="P17" s="447"/>
      <c r="Q17" s="447"/>
      <c r="R17" s="447"/>
      <c r="S17" s="447"/>
      <c r="T17" s="447"/>
      <c r="U17" s="447"/>
      <c r="V17" s="490" t="s">
        <v>69</v>
      </c>
      <c r="W17" s="490"/>
      <c r="X17" s="490"/>
      <c r="Y17" s="490"/>
      <c r="Z17" s="490"/>
      <c r="AA17" s="490"/>
      <c r="AB17" s="490"/>
      <c r="AC17" s="490"/>
      <c r="AD17" s="491"/>
      <c r="AE17" s="443"/>
      <c r="AF17" s="444"/>
      <c r="AG17" s="444"/>
      <c r="AH17" s="444"/>
      <c r="AI17" s="444"/>
      <c r="AJ17" s="444"/>
      <c r="AK17" s="444"/>
      <c r="AL17" s="445"/>
      <c r="AM17" s="376"/>
      <c r="AO17" s="110" t="s">
        <v>69</v>
      </c>
      <c r="AP17" s="113" t="s">
        <v>653</v>
      </c>
      <c r="AQ17" s="117" t="s">
        <v>654</v>
      </c>
      <c r="AR17" s="117" t="s">
        <v>655</v>
      </c>
      <c r="AS17" s="219" t="s">
        <v>656</v>
      </c>
      <c r="AT17" s="113" t="s">
        <v>657</v>
      </c>
      <c r="AU17" s="113" t="s">
        <v>73</v>
      </c>
      <c r="AV17"/>
      <c r="AW17"/>
      <c r="AX17"/>
      <c r="AY17"/>
      <c r="AZ17"/>
      <c r="BA17"/>
      <c r="BB17"/>
      <c r="BC17"/>
      <c r="BD17"/>
      <c r="BE17"/>
      <c r="BF17"/>
      <c r="BG17" s="40"/>
      <c r="BH17" s="40"/>
      <c r="BI17" s="57"/>
      <c r="BJ17" s="40"/>
    </row>
    <row r="18" spans="1:62" ht="13.65" customHeight="1" x14ac:dyDescent="0.25">
      <c r="A18" s="46">
        <f>ROW()</f>
        <v>18</v>
      </c>
      <c r="B18" s="641" t="s">
        <v>225</v>
      </c>
      <c r="C18" s="642"/>
      <c r="D18" s="642"/>
      <c r="E18" s="642"/>
      <c r="F18" s="522" t="s">
        <v>687</v>
      </c>
      <c r="G18" s="522"/>
      <c r="H18" s="522"/>
      <c r="I18" s="522"/>
      <c r="J18" s="522"/>
      <c r="K18" s="522"/>
      <c r="L18" s="522"/>
      <c r="M18" s="522"/>
      <c r="N18" s="522"/>
      <c r="O18" s="522"/>
      <c r="P18" s="522"/>
      <c r="Q18" s="522"/>
      <c r="R18" s="522"/>
      <c r="S18" s="522"/>
      <c r="T18" s="522"/>
      <c r="U18" s="522"/>
      <c r="V18" s="522"/>
      <c r="W18" s="522"/>
      <c r="X18" s="522"/>
      <c r="Y18" s="522"/>
      <c r="Z18" s="522"/>
      <c r="AA18" s="522"/>
      <c r="AB18" s="522"/>
      <c r="AC18" s="522"/>
      <c r="AD18" s="522"/>
      <c r="AE18" s="639"/>
      <c r="AF18" s="639"/>
      <c r="AG18" s="639"/>
      <c r="AH18" s="639"/>
      <c r="AI18" s="639"/>
      <c r="AJ18" s="639"/>
      <c r="AK18" s="639"/>
      <c r="AL18" s="640"/>
      <c r="AM18" s="376"/>
    </row>
    <row r="19" spans="1:62" ht="13.65" customHeight="1" x14ac:dyDescent="0.25">
      <c r="A19" s="46">
        <f>ROW()</f>
        <v>19</v>
      </c>
      <c r="B19" s="565" t="s">
        <v>227</v>
      </c>
      <c r="C19" s="566"/>
      <c r="D19" s="566"/>
      <c r="E19" s="567"/>
      <c r="F19" s="446" t="s">
        <v>567</v>
      </c>
      <c r="G19" s="447"/>
      <c r="H19" s="447"/>
      <c r="I19" s="447"/>
      <c r="J19" s="447"/>
      <c r="K19" s="447"/>
      <c r="L19" s="447"/>
      <c r="M19" s="447"/>
      <c r="N19" s="447"/>
      <c r="O19" s="447"/>
      <c r="P19" s="447"/>
      <c r="Q19" s="447"/>
      <c r="R19" s="447"/>
      <c r="S19" s="447"/>
      <c r="T19" s="447"/>
      <c r="U19" s="546" t="s">
        <v>69</v>
      </c>
      <c r="V19" s="546"/>
      <c r="W19" s="546"/>
      <c r="X19" s="546"/>
      <c r="Y19" s="546"/>
      <c r="Z19" s="546"/>
      <c r="AA19" s="546"/>
      <c r="AB19" s="546"/>
      <c r="AC19" s="546"/>
      <c r="AD19" s="551"/>
      <c r="AE19" s="443"/>
      <c r="AF19" s="444"/>
      <c r="AG19" s="444"/>
      <c r="AH19" s="444"/>
      <c r="AI19" s="444"/>
      <c r="AJ19" s="444"/>
      <c r="AK19" s="444"/>
      <c r="AL19" s="445"/>
      <c r="AM19" s="376"/>
      <c r="AO19" s="110" t="s">
        <v>69</v>
      </c>
      <c r="AP19" s="124" t="s">
        <v>228</v>
      </c>
      <c r="AQ19" s="124" t="s">
        <v>229</v>
      </c>
      <c r="AR19" s="124" t="s">
        <v>230</v>
      </c>
      <c r="AS19" s="124" t="s">
        <v>231</v>
      </c>
      <c r="AT19" s="113" t="s">
        <v>232</v>
      </c>
      <c r="AU19" s="113" t="s">
        <v>233</v>
      </c>
      <c r="AV19" s="113" t="s">
        <v>234</v>
      </c>
      <c r="AW19" s="113" t="s">
        <v>235</v>
      </c>
      <c r="AX19" s="113" t="s">
        <v>236</v>
      </c>
      <c r="AY19" s="113" t="s">
        <v>237</v>
      </c>
      <c r="AZ19" s="113" t="s">
        <v>238</v>
      </c>
      <c r="BA19" s="113" t="s">
        <v>239</v>
      </c>
      <c r="BB19" s="113" t="s">
        <v>240</v>
      </c>
      <c r="BC19" s="113" t="s">
        <v>241</v>
      </c>
      <c r="BD19" s="113" t="s">
        <v>73</v>
      </c>
      <c r="BI19" s="95"/>
    </row>
    <row r="20" spans="1:62" ht="13.65" customHeight="1" x14ac:dyDescent="0.25">
      <c r="A20" s="46">
        <f>ROW()</f>
        <v>20</v>
      </c>
      <c r="B20" s="565" t="s">
        <v>242</v>
      </c>
      <c r="C20" s="566"/>
      <c r="D20" s="566"/>
      <c r="E20" s="567"/>
      <c r="F20" s="446" t="s">
        <v>568</v>
      </c>
      <c r="G20" s="447"/>
      <c r="H20" s="447"/>
      <c r="I20" s="447"/>
      <c r="J20" s="447"/>
      <c r="K20" s="447"/>
      <c r="L20" s="447"/>
      <c r="M20" s="447"/>
      <c r="N20" s="447"/>
      <c r="O20" s="447"/>
      <c r="P20" s="447"/>
      <c r="Q20" s="447"/>
      <c r="R20" s="447"/>
      <c r="S20" s="447"/>
      <c r="T20" s="447"/>
      <c r="U20" s="441" t="s">
        <v>429</v>
      </c>
      <c r="V20" s="441"/>
      <c r="W20" s="441"/>
      <c r="X20" s="441"/>
      <c r="Y20" s="441"/>
      <c r="Z20" s="441"/>
      <c r="AA20" s="441"/>
      <c r="AB20" s="487" t="str">
        <f>IF(units="Select","",AR20)</f>
        <v/>
      </c>
      <c r="AC20" s="487"/>
      <c r="AD20" s="488"/>
      <c r="AE20" s="443"/>
      <c r="AF20" s="444"/>
      <c r="AG20" s="444"/>
      <c r="AH20" s="444"/>
      <c r="AI20" s="444"/>
      <c r="AJ20" s="444"/>
      <c r="AK20" s="444"/>
      <c r="AL20" s="445"/>
      <c r="AM20" s="376"/>
      <c r="AO20" s="297"/>
      <c r="AP20" s="104" t="s">
        <v>99</v>
      </c>
      <c r="AQ20" s="104" t="s">
        <v>98</v>
      </c>
      <c r="AR20" s="186" t="str">
        <f>IF(units=unit_usc,AQ20,AP20)</f>
        <v>°C</v>
      </c>
      <c r="AS20" s="180"/>
      <c r="AT20" s="95"/>
      <c r="AX20" s="95"/>
      <c r="BD20" s="115"/>
      <c r="BI20" s="95"/>
    </row>
    <row r="21" spans="1:62" ht="13.65" customHeight="1" x14ac:dyDescent="0.25">
      <c r="A21" s="46">
        <f>ROW()</f>
        <v>21</v>
      </c>
      <c r="B21" s="565" t="s">
        <v>243</v>
      </c>
      <c r="C21" s="566"/>
      <c r="D21" s="566"/>
      <c r="E21" s="567"/>
      <c r="F21" s="446" t="s">
        <v>569</v>
      </c>
      <c r="G21" s="447"/>
      <c r="H21" s="447"/>
      <c r="I21" s="447"/>
      <c r="J21" s="447"/>
      <c r="K21" s="447"/>
      <c r="L21" s="447"/>
      <c r="M21" s="447"/>
      <c r="N21" s="447"/>
      <c r="O21" s="447"/>
      <c r="P21" s="447"/>
      <c r="Q21" s="447"/>
      <c r="R21" s="447"/>
      <c r="S21" s="447"/>
      <c r="T21" s="447"/>
      <c r="U21" s="441" t="s">
        <v>69</v>
      </c>
      <c r="V21" s="441"/>
      <c r="W21" s="441"/>
      <c r="X21" s="441"/>
      <c r="Y21" s="441"/>
      <c r="Z21" s="441"/>
      <c r="AA21" s="441"/>
      <c r="AB21" s="441"/>
      <c r="AC21" s="441"/>
      <c r="AD21" s="442"/>
      <c r="AE21" s="443"/>
      <c r="AF21" s="444"/>
      <c r="AG21" s="444"/>
      <c r="AH21" s="444"/>
      <c r="AI21" s="444"/>
      <c r="AJ21" s="444"/>
      <c r="AK21" s="444"/>
      <c r="AL21" s="445"/>
      <c r="AM21" s="376"/>
      <c r="AO21" s="116" t="s">
        <v>69</v>
      </c>
      <c r="AP21" s="125" t="s">
        <v>60</v>
      </c>
      <c r="AQ21" s="125" t="s">
        <v>61</v>
      </c>
      <c r="AR21" s="130"/>
      <c r="AS21" s="130"/>
      <c r="BI21" s="95"/>
    </row>
    <row r="22" spans="1:62" ht="13.65" customHeight="1" x14ac:dyDescent="0.25">
      <c r="A22" s="46">
        <f>ROW()</f>
        <v>22</v>
      </c>
      <c r="B22" s="565" t="s">
        <v>244</v>
      </c>
      <c r="C22" s="566"/>
      <c r="D22" s="566"/>
      <c r="E22" s="567"/>
      <c r="F22" s="446" t="s">
        <v>570</v>
      </c>
      <c r="G22" s="447"/>
      <c r="H22" s="447"/>
      <c r="I22" s="447"/>
      <c r="J22" s="447"/>
      <c r="K22" s="447"/>
      <c r="L22" s="447"/>
      <c r="M22" s="447"/>
      <c r="N22" s="447"/>
      <c r="O22" s="447"/>
      <c r="P22" s="447"/>
      <c r="Q22" s="447"/>
      <c r="R22" s="447"/>
      <c r="S22" s="447"/>
      <c r="T22" s="447"/>
      <c r="U22" s="441" t="s">
        <v>69</v>
      </c>
      <c r="V22" s="441"/>
      <c r="W22" s="441"/>
      <c r="X22" s="441"/>
      <c r="Y22" s="441"/>
      <c r="Z22" s="441"/>
      <c r="AA22" s="441"/>
      <c r="AB22" s="441"/>
      <c r="AC22" s="441"/>
      <c r="AD22" s="442"/>
      <c r="AE22" s="443"/>
      <c r="AF22" s="444"/>
      <c r="AG22" s="444"/>
      <c r="AH22" s="444"/>
      <c r="AI22" s="444"/>
      <c r="AJ22" s="444"/>
      <c r="AK22" s="444"/>
      <c r="AL22" s="445"/>
      <c r="AM22" s="376"/>
      <c r="AO22" s="110" t="s">
        <v>69</v>
      </c>
      <c r="AP22" s="124" t="s">
        <v>209</v>
      </c>
      <c r="AQ22" s="124" t="s">
        <v>440</v>
      </c>
      <c r="AR22" s="124" t="s">
        <v>441</v>
      </c>
      <c r="AS22" s="123"/>
      <c r="BI22" s="95"/>
    </row>
    <row r="23" spans="1:62" s="59" customFormat="1" ht="13.65" customHeight="1" x14ac:dyDescent="0.25">
      <c r="A23" s="46">
        <f>ROW()</f>
        <v>23</v>
      </c>
      <c r="B23" s="565" t="s">
        <v>245</v>
      </c>
      <c r="C23" s="566"/>
      <c r="D23" s="566"/>
      <c r="E23" s="567"/>
      <c r="F23" s="446" t="s">
        <v>543</v>
      </c>
      <c r="G23" s="447"/>
      <c r="H23" s="447"/>
      <c r="I23" s="447"/>
      <c r="J23" s="447"/>
      <c r="K23" s="447"/>
      <c r="L23" s="447"/>
      <c r="M23" s="447"/>
      <c r="N23" s="447"/>
      <c r="O23" s="447"/>
      <c r="P23" s="447"/>
      <c r="Q23" s="447"/>
      <c r="R23" s="447"/>
      <c r="S23" s="447"/>
      <c r="T23" s="447"/>
      <c r="U23" s="447"/>
      <c r="V23" s="546" t="s">
        <v>69</v>
      </c>
      <c r="W23" s="546"/>
      <c r="X23" s="212"/>
      <c r="Y23" s="546" t="s">
        <v>429</v>
      </c>
      <c r="Z23" s="546"/>
      <c r="AA23" s="546"/>
      <c r="AB23" s="546"/>
      <c r="AC23" s="546"/>
      <c r="AD23" s="551"/>
      <c r="AE23" s="443"/>
      <c r="AF23" s="444"/>
      <c r="AG23" s="444"/>
      <c r="AH23" s="444"/>
      <c r="AI23" s="444"/>
      <c r="AJ23" s="444"/>
      <c r="AK23" s="444"/>
      <c r="AL23" s="445"/>
      <c r="AM23" s="382"/>
      <c r="AO23" s="116" t="s">
        <v>69</v>
      </c>
      <c r="AP23" s="125" t="s">
        <v>60</v>
      </c>
      <c r="AQ23" s="125" t="s">
        <v>61</v>
      </c>
      <c r="AR23" s="106"/>
      <c r="AS23" s="134"/>
      <c r="AT23" s="60"/>
      <c r="AU23" s="60"/>
      <c r="AV23" s="60"/>
      <c r="AW23" s="60"/>
      <c r="AX23" s="60"/>
      <c r="AY23" s="60"/>
      <c r="AZ23" s="60"/>
      <c r="BA23" s="60"/>
      <c r="BB23" s="60"/>
      <c r="BC23" s="60"/>
      <c r="BD23" s="60"/>
      <c r="BE23" s="60"/>
      <c r="BF23" s="60"/>
      <c r="BG23" s="60"/>
      <c r="BH23" s="60"/>
      <c r="BI23" s="134"/>
      <c r="BJ23" s="60"/>
    </row>
    <row r="24" spans="1:62" s="59" customFormat="1" ht="13.65" customHeight="1" x14ac:dyDescent="0.25">
      <c r="A24" s="46">
        <f>ROW()</f>
        <v>24</v>
      </c>
      <c r="B24" s="565"/>
      <c r="C24" s="566"/>
      <c r="D24" s="566"/>
      <c r="E24" s="567"/>
      <c r="F24" s="446" t="s">
        <v>539</v>
      </c>
      <c r="G24" s="447"/>
      <c r="H24" s="447"/>
      <c r="I24" s="447"/>
      <c r="J24" s="447"/>
      <c r="K24" s="447"/>
      <c r="L24" s="447"/>
      <c r="M24" s="447"/>
      <c r="N24" s="447"/>
      <c r="O24" s="447"/>
      <c r="P24" s="447"/>
      <c r="Q24" s="447"/>
      <c r="R24" s="447"/>
      <c r="S24" s="447"/>
      <c r="T24" s="447"/>
      <c r="U24" s="447"/>
      <c r="V24" s="447"/>
      <c r="W24" s="447"/>
      <c r="X24" s="441" t="str">
        <f>IF(AB20="Select","Select",IF(AB20=AQ20,"0.12 in","3 mm"))</f>
        <v>3 mm</v>
      </c>
      <c r="Y24" s="441"/>
      <c r="Z24" s="441"/>
      <c r="AA24" s="441"/>
      <c r="AB24" s="441"/>
      <c r="AC24" s="441"/>
      <c r="AD24" s="442"/>
      <c r="AE24" s="443"/>
      <c r="AF24" s="444"/>
      <c r="AG24" s="444"/>
      <c r="AH24" s="444"/>
      <c r="AI24" s="444"/>
      <c r="AJ24" s="444"/>
      <c r="AK24" s="444"/>
      <c r="AL24" s="445"/>
      <c r="AM24" s="382"/>
      <c r="AO24" s="294" t="s">
        <v>69</v>
      </c>
      <c r="AP24" s="306" t="str">
        <f>IF(AB20=AQ20,AW24,AT24)</f>
        <v>0 mm</v>
      </c>
      <c r="AQ24" s="306" t="str">
        <f>IF(AB20=AQ20,AX24,AU24)</f>
        <v>1 mm</v>
      </c>
      <c r="AR24" s="103" t="str">
        <f>IF(units=unit_usc,AY24,AV24)</f>
        <v>3 mm</v>
      </c>
      <c r="AS24" s="124" t="s">
        <v>73</v>
      </c>
      <c r="AT24" s="306" t="s">
        <v>540</v>
      </c>
      <c r="AU24" s="306" t="s">
        <v>541</v>
      </c>
      <c r="AV24" s="306" t="s">
        <v>542</v>
      </c>
      <c r="AW24" s="306" t="s">
        <v>856</v>
      </c>
      <c r="AX24" s="306" t="s">
        <v>858</v>
      </c>
      <c r="AY24" s="306" t="s">
        <v>857</v>
      </c>
      <c r="AZ24" s="60"/>
      <c r="BA24" s="60"/>
      <c r="BB24" s="60"/>
      <c r="BC24" s="60"/>
      <c r="BD24" s="60"/>
      <c r="BE24" s="60"/>
      <c r="BF24" s="60"/>
      <c r="BG24" s="60"/>
      <c r="BH24" s="60"/>
      <c r="BI24" s="134"/>
      <c r="BJ24" s="60"/>
    </row>
    <row r="25" spans="1:62" ht="13.65" customHeight="1" x14ac:dyDescent="0.25">
      <c r="A25" s="46">
        <f>ROW()</f>
        <v>25</v>
      </c>
      <c r="B25" s="565"/>
      <c r="C25" s="566"/>
      <c r="D25" s="566"/>
      <c r="E25" s="567"/>
      <c r="F25" s="446" t="s">
        <v>1096</v>
      </c>
      <c r="G25" s="447"/>
      <c r="H25" s="447"/>
      <c r="I25" s="447"/>
      <c r="J25" s="447"/>
      <c r="K25" s="447"/>
      <c r="L25" s="447"/>
      <c r="M25" s="447"/>
      <c r="N25" s="447"/>
      <c r="O25" s="447"/>
      <c r="P25" s="447"/>
      <c r="Q25" s="447"/>
      <c r="R25" s="447"/>
      <c r="S25" s="447"/>
      <c r="T25" s="447"/>
      <c r="U25" s="546" t="s">
        <v>429</v>
      </c>
      <c r="V25" s="546"/>
      <c r="W25" s="546"/>
      <c r="X25" s="546"/>
      <c r="Y25" s="546"/>
      <c r="Z25" s="546"/>
      <c r="AA25" s="546"/>
      <c r="AB25" s="546"/>
      <c r="AC25" s="546"/>
      <c r="AD25" s="551"/>
      <c r="AE25" s="443"/>
      <c r="AF25" s="444"/>
      <c r="AG25" s="444"/>
      <c r="AH25" s="444"/>
      <c r="AI25" s="444"/>
      <c r="AJ25" s="444"/>
      <c r="AK25" s="444"/>
      <c r="AL25" s="445"/>
      <c r="AM25" s="376"/>
      <c r="AO25" s="95"/>
      <c r="AP25" s="106"/>
      <c r="AQ25" s="130"/>
      <c r="AR25" s="130"/>
      <c r="BI25" s="95"/>
    </row>
    <row r="26" spans="1:62" ht="13.65" customHeight="1" x14ac:dyDescent="0.25">
      <c r="A26" s="46">
        <f>ROW()</f>
        <v>26</v>
      </c>
      <c r="B26" s="565"/>
      <c r="C26" s="566"/>
      <c r="D26" s="566"/>
      <c r="E26" s="567"/>
      <c r="F26" s="446" t="s">
        <v>896</v>
      </c>
      <c r="G26" s="447"/>
      <c r="H26" s="447"/>
      <c r="I26" s="447"/>
      <c r="J26" s="447"/>
      <c r="K26" s="447"/>
      <c r="L26" s="447"/>
      <c r="M26" s="447"/>
      <c r="N26" s="447"/>
      <c r="O26" s="447"/>
      <c r="P26" s="447"/>
      <c r="Q26" s="447"/>
      <c r="R26" s="447"/>
      <c r="S26" s="447"/>
      <c r="T26" s="447"/>
      <c r="U26" s="546" t="s">
        <v>429</v>
      </c>
      <c r="V26" s="546"/>
      <c r="W26" s="546"/>
      <c r="X26" s="546"/>
      <c r="Y26" s="546"/>
      <c r="Z26" s="546"/>
      <c r="AA26" s="546"/>
      <c r="AB26" s="546"/>
      <c r="AC26" s="546"/>
      <c r="AD26" s="551"/>
      <c r="AE26" s="443"/>
      <c r="AF26" s="444"/>
      <c r="AG26" s="444"/>
      <c r="AH26" s="444"/>
      <c r="AI26" s="444"/>
      <c r="AJ26" s="444"/>
      <c r="AK26" s="444"/>
      <c r="AL26" s="445"/>
      <c r="AM26" s="376"/>
      <c r="AO26" s="152"/>
      <c r="AP26" s="106"/>
      <c r="AQ26" s="130"/>
      <c r="AR26" s="130"/>
      <c r="BI26" s="152"/>
    </row>
    <row r="27" spans="1:62" ht="13.65" customHeight="1" x14ac:dyDescent="0.25">
      <c r="A27" s="46">
        <f>ROW()</f>
        <v>27</v>
      </c>
      <c r="B27" s="565"/>
      <c r="C27" s="566"/>
      <c r="D27" s="566"/>
      <c r="E27" s="567"/>
      <c r="F27" s="446" t="s">
        <v>571</v>
      </c>
      <c r="G27" s="447"/>
      <c r="H27" s="447"/>
      <c r="I27" s="447"/>
      <c r="J27" s="447"/>
      <c r="K27" s="447"/>
      <c r="L27" s="447"/>
      <c r="M27" s="447"/>
      <c r="N27" s="447"/>
      <c r="O27" s="447"/>
      <c r="P27" s="447"/>
      <c r="Q27" s="447"/>
      <c r="R27" s="447"/>
      <c r="S27" s="447"/>
      <c r="T27" s="447"/>
      <c r="U27" s="546" t="s">
        <v>429</v>
      </c>
      <c r="V27" s="546"/>
      <c r="W27" s="546"/>
      <c r="X27" s="546"/>
      <c r="Y27" s="546"/>
      <c r="Z27" s="546"/>
      <c r="AA27" s="546"/>
      <c r="AB27" s="546"/>
      <c r="AC27" s="546"/>
      <c r="AD27" s="551"/>
      <c r="AE27" s="443"/>
      <c r="AF27" s="444"/>
      <c r="AG27" s="444"/>
      <c r="AH27" s="444"/>
      <c r="AI27" s="444"/>
      <c r="AJ27" s="444"/>
      <c r="AK27" s="444"/>
      <c r="AL27" s="445"/>
      <c r="AM27" s="376"/>
      <c r="AO27" s="95"/>
      <c r="AP27" s="106"/>
      <c r="AQ27" s="130"/>
      <c r="AR27" s="130"/>
      <c r="BI27" s="95"/>
    </row>
    <row r="28" spans="1:62" ht="13.65" customHeight="1" x14ac:dyDescent="0.25">
      <c r="A28" s="46">
        <f>ROW()</f>
        <v>28</v>
      </c>
      <c r="B28" s="565"/>
      <c r="C28" s="566"/>
      <c r="D28" s="566"/>
      <c r="E28" s="567"/>
      <c r="F28" s="446" t="s">
        <v>572</v>
      </c>
      <c r="G28" s="447"/>
      <c r="H28" s="447"/>
      <c r="I28" s="447"/>
      <c r="J28" s="447"/>
      <c r="K28" s="447"/>
      <c r="L28" s="447"/>
      <c r="M28" s="447"/>
      <c r="N28" s="447"/>
      <c r="O28" s="447"/>
      <c r="P28" s="447"/>
      <c r="Q28" s="447"/>
      <c r="R28" s="447"/>
      <c r="S28" s="447"/>
      <c r="T28" s="447"/>
      <c r="U28" s="546" t="s">
        <v>429</v>
      </c>
      <c r="V28" s="546"/>
      <c r="W28" s="546"/>
      <c r="X28" s="546"/>
      <c r="Y28" s="546"/>
      <c r="Z28" s="546"/>
      <c r="AA28" s="546"/>
      <c r="AB28" s="546"/>
      <c r="AC28" s="546"/>
      <c r="AD28" s="551"/>
      <c r="AE28" s="443"/>
      <c r="AF28" s="444"/>
      <c r="AG28" s="444"/>
      <c r="AH28" s="444"/>
      <c r="AI28" s="444"/>
      <c r="AJ28" s="444"/>
      <c r="AK28" s="444"/>
      <c r="AL28" s="445"/>
      <c r="AM28" s="376"/>
      <c r="AO28" s="95"/>
      <c r="AP28" s="106"/>
      <c r="AQ28" s="130"/>
      <c r="AR28" s="130"/>
      <c r="BI28" s="95"/>
    </row>
    <row r="29" spans="1:62" ht="13.65" customHeight="1" x14ac:dyDescent="0.25">
      <c r="A29" s="46">
        <f>ROW()</f>
        <v>29</v>
      </c>
      <c r="B29" s="565"/>
      <c r="C29" s="566"/>
      <c r="D29" s="566"/>
      <c r="E29" s="567"/>
      <c r="F29" s="446" t="s">
        <v>573</v>
      </c>
      <c r="G29" s="447"/>
      <c r="H29" s="447"/>
      <c r="I29" s="447"/>
      <c r="J29" s="447"/>
      <c r="K29" s="447"/>
      <c r="L29" s="447"/>
      <c r="M29" s="447"/>
      <c r="N29" s="447"/>
      <c r="O29" s="447"/>
      <c r="P29" s="447"/>
      <c r="Q29" s="447"/>
      <c r="R29" s="447"/>
      <c r="S29" s="447"/>
      <c r="T29" s="447"/>
      <c r="U29" s="546" t="s">
        <v>429</v>
      </c>
      <c r="V29" s="546"/>
      <c r="W29" s="546"/>
      <c r="X29" s="546"/>
      <c r="Y29" s="546"/>
      <c r="Z29" s="546"/>
      <c r="AA29" s="546"/>
      <c r="AB29" s="546"/>
      <c r="AC29" s="546"/>
      <c r="AD29" s="551"/>
      <c r="AE29" s="443"/>
      <c r="AF29" s="444"/>
      <c r="AG29" s="444"/>
      <c r="AH29" s="444"/>
      <c r="AI29" s="444"/>
      <c r="AJ29" s="444"/>
      <c r="AK29" s="444"/>
      <c r="AL29" s="445"/>
      <c r="AM29" s="376"/>
      <c r="AO29" s="95"/>
      <c r="AP29" s="106"/>
      <c r="AQ29" s="130"/>
      <c r="AR29" s="130"/>
      <c r="BI29" s="95"/>
    </row>
    <row r="30" spans="1:62" ht="13.65" customHeight="1" x14ac:dyDescent="0.25">
      <c r="A30" s="46">
        <f>ROW()</f>
        <v>30</v>
      </c>
      <c r="B30" s="565" t="s">
        <v>246</v>
      </c>
      <c r="C30" s="566"/>
      <c r="D30" s="566"/>
      <c r="E30" s="567"/>
      <c r="F30" s="446" t="s">
        <v>574</v>
      </c>
      <c r="G30" s="447"/>
      <c r="H30" s="447"/>
      <c r="I30" s="447"/>
      <c r="J30" s="447"/>
      <c r="K30" s="447"/>
      <c r="L30" s="447"/>
      <c r="M30" s="447"/>
      <c r="N30" s="447"/>
      <c r="O30" s="447"/>
      <c r="P30" s="447"/>
      <c r="Q30" s="447"/>
      <c r="R30" s="447"/>
      <c r="S30" s="447"/>
      <c r="T30" s="447"/>
      <c r="U30" s="546" t="s">
        <v>69</v>
      </c>
      <c r="V30" s="546"/>
      <c r="W30" s="546"/>
      <c r="X30" s="546"/>
      <c r="Y30" s="546"/>
      <c r="Z30" s="546"/>
      <c r="AA30" s="546"/>
      <c r="AB30" s="546"/>
      <c r="AC30" s="546"/>
      <c r="AD30" s="551"/>
      <c r="AE30" s="443"/>
      <c r="AF30" s="444"/>
      <c r="AG30" s="444"/>
      <c r="AH30" s="444"/>
      <c r="AI30" s="444"/>
      <c r="AJ30" s="444"/>
      <c r="AK30" s="444"/>
      <c r="AL30" s="445"/>
      <c r="AM30" s="376"/>
      <c r="AO30" s="103" t="s">
        <v>69</v>
      </c>
      <c r="AP30" s="124" t="s">
        <v>247</v>
      </c>
      <c r="AQ30" s="124" t="s">
        <v>248</v>
      </c>
      <c r="AR30" s="124" t="s">
        <v>589</v>
      </c>
      <c r="BI30" s="95"/>
    </row>
    <row r="31" spans="1:62" ht="13.65" customHeight="1" x14ac:dyDescent="0.25">
      <c r="A31" s="46">
        <f>ROW()</f>
        <v>31</v>
      </c>
      <c r="B31" s="565"/>
      <c r="C31" s="566"/>
      <c r="D31" s="566"/>
      <c r="E31" s="567"/>
      <c r="F31" s="446"/>
      <c r="G31" s="447"/>
      <c r="H31" s="447"/>
      <c r="I31" s="447"/>
      <c r="J31" s="447"/>
      <c r="K31" s="447"/>
      <c r="L31" s="447"/>
      <c r="M31" s="447"/>
      <c r="N31" s="447"/>
      <c r="O31" s="447"/>
      <c r="P31" s="447"/>
      <c r="Q31" s="447"/>
      <c r="R31" s="447"/>
      <c r="S31" s="447"/>
      <c r="T31" s="448"/>
      <c r="U31" s="455" t="s">
        <v>226</v>
      </c>
      <c r="V31" s="456"/>
      <c r="W31" s="456"/>
      <c r="X31" s="456"/>
      <c r="Y31" s="456"/>
      <c r="Z31" s="457"/>
      <c r="AA31" s="633" t="s">
        <v>249</v>
      </c>
      <c r="AB31" s="633"/>
      <c r="AC31" s="633"/>
      <c r="AD31" s="633"/>
      <c r="AE31" s="443"/>
      <c r="AF31" s="444"/>
      <c r="AG31" s="444"/>
      <c r="AH31" s="444"/>
      <c r="AI31" s="444"/>
      <c r="AJ31" s="444"/>
      <c r="AK31" s="444"/>
      <c r="AL31" s="445"/>
      <c r="AM31" s="376"/>
      <c r="AO31" s="95"/>
      <c r="AP31" s="123"/>
      <c r="AQ31" s="130"/>
      <c r="AR31" s="130"/>
      <c r="BI31" s="95"/>
    </row>
    <row r="32" spans="1:62" ht="13.65" customHeight="1" x14ac:dyDescent="0.25">
      <c r="A32" s="46">
        <f>ROW()</f>
        <v>32</v>
      </c>
      <c r="B32" s="565" t="s">
        <v>246</v>
      </c>
      <c r="C32" s="566"/>
      <c r="D32" s="566"/>
      <c r="E32" s="567"/>
      <c r="F32" s="446" t="s">
        <v>575</v>
      </c>
      <c r="G32" s="447"/>
      <c r="H32" s="447"/>
      <c r="I32" s="447"/>
      <c r="J32" s="447"/>
      <c r="K32" s="447"/>
      <c r="L32" s="447"/>
      <c r="M32" s="447"/>
      <c r="N32" s="447"/>
      <c r="O32" s="447"/>
      <c r="P32" s="447"/>
      <c r="Q32" s="447"/>
      <c r="R32" s="447"/>
      <c r="S32" s="447"/>
      <c r="T32" s="448"/>
      <c r="U32" s="550" t="s">
        <v>429</v>
      </c>
      <c r="V32" s="546"/>
      <c r="W32" s="546"/>
      <c r="X32" s="546"/>
      <c r="Y32" s="546"/>
      <c r="Z32" s="551"/>
      <c r="AA32" s="636" t="s">
        <v>470</v>
      </c>
      <c r="AB32" s="637"/>
      <c r="AC32" s="634" t="s">
        <v>69</v>
      </c>
      <c r="AD32" s="635"/>
      <c r="AE32" s="443"/>
      <c r="AF32" s="444"/>
      <c r="AG32" s="444"/>
      <c r="AH32" s="444"/>
      <c r="AI32" s="444"/>
      <c r="AJ32" s="444"/>
      <c r="AK32" s="444"/>
      <c r="AL32" s="445"/>
      <c r="AM32" s="376"/>
      <c r="AO32" s="110" t="s">
        <v>69</v>
      </c>
      <c r="AP32" s="165" t="s">
        <v>544</v>
      </c>
      <c r="AQ32" s="124" t="s">
        <v>545</v>
      </c>
      <c r="AR32" s="130"/>
      <c r="AS32" s="60"/>
      <c r="BI32" s="95"/>
    </row>
    <row r="33" spans="1:61" ht="13.65" customHeight="1" x14ac:dyDescent="0.25">
      <c r="A33" s="46">
        <f>ROW()</f>
        <v>33</v>
      </c>
      <c r="B33" s="565"/>
      <c r="C33" s="566"/>
      <c r="D33" s="566"/>
      <c r="E33" s="567"/>
      <c r="F33" s="446" t="s">
        <v>576</v>
      </c>
      <c r="G33" s="447"/>
      <c r="H33" s="447"/>
      <c r="I33" s="447"/>
      <c r="J33" s="447"/>
      <c r="K33" s="447"/>
      <c r="L33" s="447"/>
      <c r="M33" s="447"/>
      <c r="N33" s="447"/>
      <c r="O33" s="447"/>
      <c r="P33" s="447"/>
      <c r="Q33" s="447"/>
      <c r="R33" s="447"/>
      <c r="S33" s="447"/>
      <c r="T33" s="448"/>
      <c r="U33" s="550" t="s">
        <v>429</v>
      </c>
      <c r="V33" s="546"/>
      <c r="W33" s="546"/>
      <c r="X33" s="546"/>
      <c r="Y33" s="546"/>
      <c r="Z33" s="551"/>
      <c r="AA33" s="636" t="s">
        <v>470</v>
      </c>
      <c r="AB33" s="637"/>
      <c r="AC33" s="533" t="str">
        <f>IF(AC32="Select","",AC32)</f>
        <v/>
      </c>
      <c r="AD33" s="630"/>
      <c r="AE33" s="443"/>
      <c r="AF33" s="444"/>
      <c r="AG33" s="444"/>
      <c r="AH33" s="444"/>
      <c r="AI33" s="444"/>
      <c r="AJ33" s="444"/>
      <c r="AK33" s="444"/>
      <c r="AL33" s="445"/>
      <c r="AM33" s="376"/>
      <c r="AO33" s="95"/>
      <c r="AP33" s="106"/>
      <c r="AQ33" s="130"/>
      <c r="AR33" s="130"/>
      <c r="BI33" s="95"/>
    </row>
    <row r="34" spans="1:61" ht="13.65" customHeight="1" x14ac:dyDescent="0.25">
      <c r="A34" s="46">
        <f>ROW()</f>
        <v>34</v>
      </c>
      <c r="B34" s="565"/>
      <c r="C34" s="566"/>
      <c r="D34" s="566"/>
      <c r="E34" s="567"/>
      <c r="F34" s="446" t="s">
        <v>577</v>
      </c>
      <c r="G34" s="447"/>
      <c r="H34" s="447"/>
      <c r="I34" s="447"/>
      <c r="J34" s="447"/>
      <c r="K34" s="447"/>
      <c r="L34" s="447"/>
      <c r="M34" s="447"/>
      <c r="N34" s="447"/>
      <c r="O34" s="447"/>
      <c r="P34" s="447"/>
      <c r="Q34" s="447"/>
      <c r="R34" s="447"/>
      <c r="S34" s="447"/>
      <c r="T34" s="447"/>
      <c r="U34" s="546" t="s">
        <v>429</v>
      </c>
      <c r="V34" s="546"/>
      <c r="W34" s="546"/>
      <c r="X34" s="546"/>
      <c r="Y34" s="546"/>
      <c r="Z34" s="546"/>
      <c r="AA34" s="546"/>
      <c r="AB34" s="546"/>
      <c r="AC34" s="546"/>
      <c r="AD34" s="551"/>
      <c r="AE34" s="443"/>
      <c r="AF34" s="444"/>
      <c r="AG34" s="444"/>
      <c r="AH34" s="444"/>
      <c r="AI34" s="444"/>
      <c r="AJ34" s="444"/>
      <c r="AK34" s="444"/>
      <c r="AL34" s="445"/>
      <c r="AM34" s="376"/>
      <c r="AO34" s="95"/>
      <c r="AP34" s="106"/>
      <c r="AQ34" s="130"/>
      <c r="AR34" s="130"/>
      <c r="BI34" s="95"/>
    </row>
    <row r="35" spans="1:61" ht="13.65" customHeight="1" x14ac:dyDescent="0.25">
      <c r="A35" s="46">
        <f>ROW()</f>
        <v>35</v>
      </c>
      <c r="B35" s="565" t="s">
        <v>250</v>
      </c>
      <c r="C35" s="566"/>
      <c r="D35" s="566"/>
      <c r="E35" s="567"/>
      <c r="F35" s="544" t="s">
        <v>251</v>
      </c>
      <c r="G35" s="545"/>
      <c r="H35" s="545"/>
      <c r="I35" s="545"/>
      <c r="J35" s="545"/>
      <c r="K35" s="545"/>
      <c r="L35" s="545"/>
      <c r="M35" s="545"/>
      <c r="N35" s="545"/>
      <c r="O35" s="545"/>
      <c r="P35" s="545"/>
      <c r="Q35" s="545"/>
      <c r="R35" s="545"/>
      <c r="S35" s="545"/>
      <c r="T35" s="545"/>
      <c r="U35" s="645" t="s">
        <v>69</v>
      </c>
      <c r="V35" s="645"/>
      <c r="W35" s="645"/>
      <c r="X35" s="645"/>
      <c r="Y35" s="645"/>
      <c r="Z35" s="645"/>
      <c r="AA35" s="645"/>
      <c r="AB35" s="645"/>
      <c r="AC35" s="645"/>
      <c r="AD35" s="646"/>
      <c r="AE35" s="443"/>
      <c r="AF35" s="444"/>
      <c r="AG35" s="444"/>
      <c r="AH35" s="444"/>
      <c r="AI35" s="444"/>
      <c r="AJ35" s="444"/>
      <c r="AK35" s="444"/>
      <c r="AL35" s="445"/>
      <c r="AM35" s="376"/>
      <c r="AO35" s="110" t="s">
        <v>69</v>
      </c>
      <c r="AP35" s="124" t="s">
        <v>252</v>
      </c>
      <c r="AQ35" s="113" t="s">
        <v>73</v>
      </c>
      <c r="AR35" s="130"/>
      <c r="BI35" s="95"/>
    </row>
    <row r="36" spans="1:61" ht="13.65" customHeight="1" x14ac:dyDescent="0.25">
      <c r="A36" s="46">
        <f>ROW()</f>
        <v>36</v>
      </c>
      <c r="B36" s="565"/>
      <c r="C36" s="566"/>
      <c r="D36" s="566"/>
      <c r="E36" s="567"/>
      <c r="F36" s="605" t="s">
        <v>578</v>
      </c>
      <c r="G36" s="606"/>
      <c r="H36" s="606"/>
      <c r="I36" s="606"/>
      <c r="J36" s="606"/>
      <c r="K36" s="606"/>
      <c r="L36" s="606"/>
      <c r="M36" s="606"/>
      <c r="N36" s="606"/>
      <c r="O36" s="606"/>
      <c r="P36" s="606"/>
      <c r="Q36" s="606"/>
      <c r="R36" s="606"/>
      <c r="S36" s="606"/>
      <c r="T36" s="606"/>
      <c r="U36" s="647"/>
      <c r="V36" s="647"/>
      <c r="W36" s="647"/>
      <c r="X36" s="647"/>
      <c r="Y36" s="647"/>
      <c r="Z36" s="647"/>
      <c r="AA36" s="647"/>
      <c r="AB36" s="647"/>
      <c r="AC36" s="647"/>
      <c r="AD36" s="648"/>
      <c r="AE36" s="443"/>
      <c r="AF36" s="444"/>
      <c r="AG36" s="444"/>
      <c r="AH36" s="444"/>
      <c r="AI36" s="444"/>
      <c r="AJ36" s="444"/>
      <c r="AK36" s="444"/>
      <c r="AL36" s="445"/>
      <c r="AM36" s="376"/>
      <c r="AO36" s="115"/>
      <c r="AP36" s="115"/>
      <c r="AQ36" s="115"/>
      <c r="AR36" s="130"/>
      <c r="BI36" s="95"/>
    </row>
    <row r="37" spans="1:61" ht="13.65" customHeight="1" x14ac:dyDescent="0.25">
      <c r="A37" s="46">
        <f>ROW()</f>
        <v>37</v>
      </c>
      <c r="B37" s="565" t="s">
        <v>546</v>
      </c>
      <c r="C37" s="566"/>
      <c r="D37" s="566"/>
      <c r="E37" s="567"/>
      <c r="F37" s="446" t="s">
        <v>579</v>
      </c>
      <c r="G37" s="447"/>
      <c r="H37" s="447"/>
      <c r="I37" s="447"/>
      <c r="J37" s="447"/>
      <c r="K37" s="447"/>
      <c r="L37" s="447"/>
      <c r="M37" s="447"/>
      <c r="N37" s="447"/>
      <c r="O37" s="447"/>
      <c r="P37" s="447"/>
      <c r="Q37" s="447"/>
      <c r="R37" s="447"/>
      <c r="S37" s="447"/>
      <c r="T37" s="447"/>
      <c r="U37" s="441" t="s">
        <v>69</v>
      </c>
      <c r="V37" s="441"/>
      <c r="W37" s="441"/>
      <c r="X37" s="441"/>
      <c r="Y37" s="441"/>
      <c r="Z37" s="441"/>
      <c r="AA37" s="441"/>
      <c r="AB37" s="441"/>
      <c r="AC37" s="441"/>
      <c r="AD37" s="442"/>
      <c r="AE37" s="443"/>
      <c r="AF37" s="444"/>
      <c r="AG37" s="444"/>
      <c r="AH37" s="444"/>
      <c r="AI37" s="444"/>
      <c r="AJ37" s="444"/>
      <c r="AK37" s="444"/>
      <c r="AL37" s="445"/>
      <c r="AM37" s="376"/>
      <c r="AO37" s="110" t="s">
        <v>69</v>
      </c>
      <c r="AP37" s="124" t="s">
        <v>253</v>
      </c>
      <c r="AQ37" s="124" t="s">
        <v>254</v>
      </c>
      <c r="AR37" s="124" t="s">
        <v>255</v>
      </c>
      <c r="AS37" s="60"/>
      <c r="BI37" s="95"/>
    </row>
    <row r="38" spans="1:61" ht="13.65" customHeight="1" x14ac:dyDescent="0.25">
      <c r="A38" s="46">
        <f>ROW()</f>
        <v>38</v>
      </c>
      <c r="B38" s="619"/>
      <c r="C38" s="620"/>
      <c r="D38" s="620"/>
      <c r="E38" s="620"/>
      <c r="F38" s="638" t="s">
        <v>1073</v>
      </c>
      <c r="G38" s="638"/>
      <c r="H38" s="638"/>
      <c r="I38" s="638"/>
      <c r="J38" s="638"/>
      <c r="K38" s="638"/>
      <c r="L38" s="638"/>
      <c r="M38" s="638"/>
      <c r="N38" s="638"/>
      <c r="O38" s="638"/>
      <c r="P38" s="638"/>
      <c r="Q38" s="638"/>
      <c r="R38" s="638"/>
      <c r="S38" s="638"/>
      <c r="T38" s="638"/>
      <c r="U38" s="638"/>
      <c r="V38" s="638"/>
      <c r="W38" s="638"/>
      <c r="X38" s="638"/>
      <c r="Y38" s="638"/>
      <c r="Z38" s="638"/>
      <c r="AA38" s="638"/>
      <c r="AB38" s="638"/>
      <c r="AC38" s="638"/>
      <c r="AD38" s="638"/>
      <c r="AE38" s="464"/>
      <c r="AF38" s="464"/>
      <c r="AG38" s="464"/>
      <c r="AH38" s="464"/>
      <c r="AI38" s="464"/>
      <c r="AJ38" s="464"/>
      <c r="AK38" s="464"/>
      <c r="AL38" s="529"/>
      <c r="AM38" s="376"/>
      <c r="AO38" s="95"/>
      <c r="AP38" s="95"/>
      <c r="BI38" s="95"/>
    </row>
    <row r="39" spans="1:61" ht="13.65" customHeight="1" x14ac:dyDescent="0.25">
      <c r="A39" s="46">
        <f>ROW()</f>
        <v>39</v>
      </c>
      <c r="B39" s="565"/>
      <c r="C39" s="566"/>
      <c r="D39" s="566"/>
      <c r="E39" s="567"/>
      <c r="F39" s="446" t="s">
        <v>548</v>
      </c>
      <c r="G39" s="447"/>
      <c r="H39" s="447"/>
      <c r="I39" s="447"/>
      <c r="J39" s="447"/>
      <c r="K39" s="447"/>
      <c r="L39" s="447"/>
      <c r="M39" s="447"/>
      <c r="N39" s="447"/>
      <c r="O39" s="447"/>
      <c r="P39" s="447"/>
      <c r="Q39" s="447"/>
      <c r="R39" s="447"/>
      <c r="S39" s="447"/>
      <c r="T39" s="447"/>
      <c r="U39" s="546" t="s">
        <v>429</v>
      </c>
      <c r="V39" s="546"/>
      <c r="W39" s="546"/>
      <c r="X39" s="546"/>
      <c r="Y39" s="546"/>
      <c r="Z39" s="546"/>
      <c r="AA39" s="546"/>
      <c r="AB39" s="546"/>
      <c r="AC39" s="546"/>
      <c r="AD39" s="551"/>
      <c r="AE39" s="443"/>
      <c r="AF39" s="444"/>
      <c r="AG39" s="444"/>
      <c r="AH39" s="444"/>
      <c r="AI39" s="444"/>
      <c r="AJ39" s="444"/>
      <c r="AK39" s="444"/>
      <c r="AL39" s="445"/>
      <c r="AM39" s="376"/>
      <c r="AO39" s="95"/>
      <c r="AP39" s="247" t="s">
        <v>548</v>
      </c>
      <c r="AR39" s="106"/>
      <c r="AS39" s="108"/>
      <c r="AT39" s="108"/>
      <c r="AU39" s="108"/>
      <c r="BI39" s="95"/>
    </row>
    <row r="40" spans="1:61" ht="13.65" customHeight="1" x14ac:dyDescent="0.25">
      <c r="A40" s="46">
        <f>ROW()</f>
        <v>40</v>
      </c>
      <c r="B40" s="565"/>
      <c r="C40" s="566"/>
      <c r="D40" s="566"/>
      <c r="E40" s="567"/>
      <c r="F40" s="446" t="s">
        <v>549</v>
      </c>
      <c r="G40" s="447"/>
      <c r="H40" s="447"/>
      <c r="I40" s="447"/>
      <c r="J40" s="447"/>
      <c r="K40" s="447"/>
      <c r="L40" s="447"/>
      <c r="M40" s="447"/>
      <c r="N40" s="447"/>
      <c r="O40" s="447"/>
      <c r="P40" s="447"/>
      <c r="Q40" s="447"/>
      <c r="R40" s="447"/>
      <c r="S40" s="447"/>
      <c r="T40" s="447"/>
      <c r="U40" s="546" t="s">
        <v>429</v>
      </c>
      <c r="V40" s="546"/>
      <c r="W40" s="546"/>
      <c r="X40" s="546"/>
      <c r="Y40" s="546"/>
      <c r="Z40" s="546"/>
      <c r="AA40" s="546"/>
      <c r="AB40" s="546"/>
      <c r="AC40" s="546"/>
      <c r="AD40" s="551"/>
      <c r="AE40" s="443"/>
      <c r="AF40" s="444"/>
      <c r="AG40" s="444"/>
      <c r="AH40" s="444"/>
      <c r="AI40" s="444"/>
      <c r="AJ40" s="444"/>
      <c r="AK40" s="444"/>
      <c r="AL40" s="445"/>
      <c r="AM40" s="376"/>
      <c r="AO40" s="95"/>
      <c r="AP40" s="268" t="s">
        <v>549</v>
      </c>
      <c r="AQ40" s="73"/>
      <c r="AR40" s="73"/>
      <c r="AS40" s="73"/>
      <c r="AT40" s="73"/>
      <c r="AU40" s="73"/>
      <c r="AV40" s="73"/>
      <c r="AW40" s="73"/>
      <c r="AX40" s="73"/>
      <c r="AY40" s="73"/>
      <c r="AZ40" s="73"/>
      <c r="BA40" s="73"/>
      <c r="BB40" s="73"/>
      <c r="BC40" s="73"/>
      <c r="BD40" s="73"/>
      <c r="BI40" s="95"/>
    </row>
    <row r="41" spans="1:61" ht="13.65" customHeight="1" x14ac:dyDescent="0.25">
      <c r="A41" s="46">
        <f>ROW()</f>
        <v>41</v>
      </c>
      <c r="B41" s="565"/>
      <c r="C41" s="566"/>
      <c r="D41" s="566"/>
      <c r="E41" s="567"/>
      <c r="F41" s="446" t="s">
        <v>550</v>
      </c>
      <c r="G41" s="447"/>
      <c r="H41" s="447"/>
      <c r="I41" s="447"/>
      <c r="J41" s="447"/>
      <c r="K41" s="447"/>
      <c r="L41" s="447"/>
      <c r="M41" s="447"/>
      <c r="N41" s="447"/>
      <c r="O41" s="447"/>
      <c r="P41" s="447"/>
      <c r="Q41" s="447"/>
      <c r="R41" s="447"/>
      <c r="S41" s="447"/>
      <c r="T41" s="447"/>
      <c r="U41" s="546" t="s">
        <v>429</v>
      </c>
      <c r="V41" s="546"/>
      <c r="W41" s="546"/>
      <c r="X41" s="546"/>
      <c r="Y41" s="546"/>
      <c r="Z41" s="546"/>
      <c r="AA41" s="546"/>
      <c r="AB41" s="546"/>
      <c r="AC41" s="546"/>
      <c r="AD41" s="551"/>
      <c r="AE41" s="443"/>
      <c r="AF41" s="444"/>
      <c r="AG41" s="444"/>
      <c r="AH41" s="444"/>
      <c r="AI41" s="444"/>
      <c r="AJ41" s="444"/>
      <c r="AK41" s="444"/>
      <c r="AL41" s="445"/>
      <c r="AM41" s="376"/>
      <c r="AO41" s="95"/>
      <c r="AP41" s="268" t="s">
        <v>550</v>
      </c>
      <c r="AQ41" s="73"/>
      <c r="AR41" s="73"/>
      <c r="AS41" s="73"/>
      <c r="AT41" s="73"/>
      <c r="AU41" s="73"/>
      <c r="AV41" s="73"/>
      <c r="AW41" s="73"/>
      <c r="AX41" s="73"/>
      <c r="AY41" s="73"/>
      <c r="AZ41" s="73"/>
      <c r="BA41" s="73"/>
      <c r="BB41" s="73"/>
      <c r="BC41" s="73"/>
      <c r="BD41" s="73"/>
      <c r="BI41" s="95"/>
    </row>
    <row r="42" spans="1:61" ht="13.65" customHeight="1" x14ac:dyDescent="0.25">
      <c r="A42" s="46">
        <f>ROW()</f>
        <v>42</v>
      </c>
      <c r="B42" s="565"/>
      <c r="C42" s="566"/>
      <c r="D42" s="566"/>
      <c r="E42" s="567"/>
      <c r="F42" s="446" t="s">
        <v>547</v>
      </c>
      <c r="G42" s="447"/>
      <c r="H42" s="447"/>
      <c r="I42" s="447"/>
      <c r="J42" s="447"/>
      <c r="K42" s="447"/>
      <c r="L42" s="447"/>
      <c r="M42" s="447"/>
      <c r="N42" s="447"/>
      <c r="O42" s="447"/>
      <c r="P42" s="447"/>
      <c r="Q42" s="447"/>
      <c r="R42" s="447"/>
      <c r="S42" s="447"/>
      <c r="T42" s="447"/>
      <c r="U42" s="546" t="s">
        <v>429</v>
      </c>
      <c r="V42" s="546"/>
      <c r="W42" s="546"/>
      <c r="X42" s="546"/>
      <c r="Y42" s="546"/>
      <c r="Z42" s="546"/>
      <c r="AA42" s="546"/>
      <c r="AB42" s="546"/>
      <c r="AC42" s="546"/>
      <c r="AD42" s="551"/>
      <c r="AE42" s="443"/>
      <c r="AF42" s="444"/>
      <c r="AG42" s="444"/>
      <c r="AH42" s="444"/>
      <c r="AI42" s="444"/>
      <c r="AJ42" s="444"/>
      <c r="AK42" s="444"/>
      <c r="AL42" s="445"/>
      <c r="AM42" s="376"/>
      <c r="AO42" s="152"/>
      <c r="AP42" s="268" t="s">
        <v>547</v>
      </c>
      <c r="AQ42" s="73"/>
      <c r="AR42" s="73"/>
      <c r="AS42" s="73"/>
      <c r="AT42" s="73"/>
      <c r="AU42" s="73"/>
      <c r="AV42" s="73"/>
      <c r="AW42" s="73"/>
      <c r="AX42" s="73"/>
      <c r="AY42" s="73"/>
      <c r="AZ42" s="73"/>
      <c r="BA42" s="73"/>
      <c r="BB42" s="73"/>
      <c r="BC42" s="73"/>
      <c r="BD42" s="73"/>
      <c r="BI42" s="152"/>
    </row>
    <row r="43" spans="1:61" ht="13.65" customHeight="1" x14ac:dyDescent="0.25">
      <c r="A43" s="46">
        <f>ROW()</f>
        <v>43</v>
      </c>
      <c r="B43" s="565"/>
      <c r="C43" s="566"/>
      <c r="D43" s="566"/>
      <c r="E43" s="567"/>
      <c r="F43" s="446" t="s">
        <v>972</v>
      </c>
      <c r="G43" s="447"/>
      <c r="H43" s="447"/>
      <c r="I43" s="447"/>
      <c r="J43" s="447"/>
      <c r="K43" s="447"/>
      <c r="L43" s="447"/>
      <c r="M43" s="447"/>
      <c r="N43" s="447"/>
      <c r="O43" s="447"/>
      <c r="P43" s="447"/>
      <c r="Q43" s="447"/>
      <c r="R43" s="447"/>
      <c r="S43" s="447"/>
      <c r="T43" s="447"/>
      <c r="U43" s="546" t="s">
        <v>429</v>
      </c>
      <c r="V43" s="546"/>
      <c r="W43" s="546"/>
      <c r="X43" s="546"/>
      <c r="Y43" s="546"/>
      <c r="Z43" s="546"/>
      <c r="AA43" s="546"/>
      <c r="AB43" s="546"/>
      <c r="AC43" s="546"/>
      <c r="AD43" s="551"/>
      <c r="AE43" s="443"/>
      <c r="AF43" s="444"/>
      <c r="AG43" s="444"/>
      <c r="AH43" s="444"/>
      <c r="AI43" s="444"/>
      <c r="AJ43" s="444"/>
      <c r="AK43" s="444"/>
      <c r="AL43" s="445"/>
      <c r="AM43" s="376"/>
      <c r="AO43" s="152"/>
      <c r="AP43" s="268" t="s">
        <v>972</v>
      </c>
      <c r="AQ43" s="73"/>
      <c r="AR43" s="73"/>
      <c r="AS43" s="73"/>
      <c r="AT43" s="73"/>
      <c r="AU43" s="73"/>
      <c r="AV43" s="73"/>
      <c r="AW43" s="73"/>
      <c r="AX43" s="73"/>
      <c r="AY43" s="73"/>
      <c r="AZ43" s="73"/>
      <c r="BA43" s="73"/>
      <c r="BB43" s="73"/>
      <c r="BC43" s="73"/>
      <c r="BD43" s="73"/>
      <c r="BI43" s="152"/>
    </row>
    <row r="44" spans="1:61" ht="13.65" customHeight="1" x14ac:dyDescent="0.25">
      <c r="A44" s="46">
        <f>ROW()</f>
        <v>44</v>
      </c>
      <c r="B44" s="565"/>
      <c r="C44" s="566"/>
      <c r="D44" s="566"/>
      <c r="E44" s="567"/>
      <c r="F44" s="446" t="s">
        <v>556</v>
      </c>
      <c r="G44" s="447"/>
      <c r="H44" s="447"/>
      <c r="I44" s="447"/>
      <c r="J44" s="447"/>
      <c r="K44" s="447"/>
      <c r="L44" s="447"/>
      <c r="M44" s="447"/>
      <c r="N44" s="447"/>
      <c r="O44" s="447"/>
      <c r="P44" s="447"/>
      <c r="Q44" s="447"/>
      <c r="R44" s="447"/>
      <c r="S44" s="447"/>
      <c r="T44" s="447"/>
      <c r="U44" s="546" t="s">
        <v>429</v>
      </c>
      <c r="V44" s="546"/>
      <c r="W44" s="546"/>
      <c r="X44" s="546"/>
      <c r="Y44" s="546"/>
      <c r="Z44" s="546"/>
      <c r="AA44" s="546"/>
      <c r="AB44" s="546"/>
      <c r="AC44" s="546"/>
      <c r="AD44" s="551"/>
      <c r="AE44" s="443"/>
      <c r="AF44" s="444"/>
      <c r="AG44" s="444"/>
      <c r="AH44" s="444"/>
      <c r="AI44" s="444"/>
      <c r="AJ44" s="444"/>
      <c r="AK44" s="444"/>
      <c r="AL44" s="445"/>
      <c r="AM44" s="376"/>
      <c r="AO44" s="95"/>
      <c r="AP44" s="268" t="s">
        <v>556</v>
      </c>
      <c r="AQ44" s="73"/>
      <c r="AR44" s="73"/>
      <c r="AS44" s="73"/>
      <c r="AT44" s="73"/>
      <c r="AU44" s="73"/>
      <c r="AV44" s="73"/>
      <c r="AW44" s="73"/>
      <c r="AX44" s="73"/>
      <c r="AY44" s="73"/>
      <c r="AZ44" s="73"/>
      <c r="BA44" s="73"/>
      <c r="BB44" s="73"/>
      <c r="BC44" s="73"/>
      <c r="BD44" s="73"/>
      <c r="BI44" s="95"/>
    </row>
    <row r="45" spans="1:61" ht="13.65" customHeight="1" x14ac:dyDescent="0.25">
      <c r="A45" s="46">
        <f>ROW()</f>
        <v>45</v>
      </c>
      <c r="B45" s="565"/>
      <c r="C45" s="566"/>
      <c r="D45" s="566"/>
      <c r="E45" s="567"/>
      <c r="F45" s="446" t="s">
        <v>557</v>
      </c>
      <c r="G45" s="447"/>
      <c r="H45" s="447"/>
      <c r="I45" s="447"/>
      <c r="J45" s="447"/>
      <c r="K45" s="447"/>
      <c r="L45" s="447"/>
      <c r="M45" s="447"/>
      <c r="N45" s="447"/>
      <c r="O45" s="447"/>
      <c r="P45" s="447"/>
      <c r="Q45" s="447"/>
      <c r="R45" s="447"/>
      <c r="S45" s="447"/>
      <c r="T45" s="447"/>
      <c r="U45" s="546" t="s">
        <v>429</v>
      </c>
      <c r="V45" s="546"/>
      <c r="W45" s="546"/>
      <c r="X45" s="546"/>
      <c r="Y45" s="546"/>
      <c r="Z45" s="546"/>
      <c r="AA45" s="546"/>
      <c r="AB45" s="546"/>
      <c r="AC45" s="546"/>
      <c r="AD45" s="551"/>
      <c r="AE45" s="443"/>
      <c r="AF45" s="444"/>
      <c r="AG45" s="444"/>
      <c r="AH45" s="444"/>
      <c r="AI45" s="444"/>
      <c r="AJ45" s="444"/>
      <c r="AK45" s="444"/>
      <c r="AL45" s="445"/>
      <c r="AM45" s="376"/>
      <c r="AO45" s="95"/>
      <c r="AP45" s="268" t="s">
        <v>557</v>
      </c>
      <c r="AQ45" s="73"/>
      <c r="AR45" s="73"/>
      <c r="AS45" s="73"/>
      <c r="AT45" s="73"/>
      <c r="AU45" s="73"/>
      <c r="AV45" s="73"/>
      <c r="AW45" s="73"/>
      <c r="AX45" s="73"/>
      <c r="AY45" s="73"/>
      <c r="AZ45" s="73"/>
      <c r="BA45" s="73"/>
      <c r="BB45" s="73"/>
      <c r="BC45" s="73"/>
      <c r="BD45" s="73"/>
      <c r="BI45" s="95"/>
    </row>
    <row r="46" spans="1:61" ht="13.65" customHeight="1" x14ac:dyDescent="0.25">
      <c r="A46" s="46">
        <f>ROW()</f>
        <v>46</v>
      </c>
      <c r="B46" s="565"/>
      <c r="C46" s="566"/>
      <c r="D46" s="566"/>
      <c r="E46" s="567"/>
      <c r="F46" s="446" t="s">
        <v>973</v>
      </c>
      <c r="G46" s="447"/>
      <c r="H46" s="447"/>
      <c r="I46" s="447"/>
      <c r="J46" s="447"/>
      <c r="K46" s="447"/>
      <c r="L46" s="447"/>
      <c r="M46" s="447"/>
      <c r="N46" s="447"/>
      <c r="O46" s="447"/>
      <c r="P46" s="447"/>
      <c r="Q46" s="447"/>
      <c r="R46" s="447"/>
      <c r="S46" s="447"/>
      <c r="T46" s="447"/>
      <c r="U46" s="546" t="s">
        <v>429</v>
      </c>
      <c r="V46" s="546"/>
      <c r="W46" s="546"/>
      <c r="X46" s="546"/>
      <c r="Y46" s="546"/>
      <c r="Z46" s="546"/>
      <c r="AA46" s="546"/>
      <c r="AB46" s="546"/>
      <c r="AC46" s="546"/>
      <c r="AD46" s="551"/>
      <c r="AE46" s="443"/>
      <c r="AF46" s="444"/>
      <c r="AG46" s="444"/>
      <c r="AH46" s="444"/>
      <c r="AI46" s="444"/>
      <c r="AJ46" s="444"/>
      <c r="AK46" s="444"/>
      <c r="AL46" s="445"/>
      <c r="AM46" s="376"/>
      <c r="AO46" s="152"/>
      <c r="AP46" s="268" t="s">
        <v>973</v>
      </c>
      <c r="AQ46" s="73"/>
      <c r="AR46" s="73"/>
      <c r="AS46" s="73"/>
      <c r="AT46" s="73"/>
      <c r="AU46" s="73"/>
      <c r="AV46" s="73"/>
      <c r="AW46" s="73"/>
      <c r="AX46" s="73"/>
      <c r="AY46" s="73"/>
      <c r="AZ46" s="73"/>
      <c r="BA46" s="73"/>
      <c r="BB46" s="73"/>
      <c r="BC46" s="73"/>
      <c r="BD46" s="73"/>
      <c r="BI46" s="152"/>
    </row>
    <row r="47" spans="1:61" ht="13.65" customHeight="1" x14ac:dyDescent="0.25">
      <c r="A47" s="46">
        <f>ROW()</f>
        <v>47</v>
      </c>
      <c r="B47" s="565"/>
      <c r="C47" s="566"/>
      <c r="D47" s="566"/>
      <c r="E47" s="567"/>
      <c r="F47" s="446" t="s">
        <v>558</v>
      </c>
      <c r="G47" s="447"/>
      <c r="H47" s="447"/>
      <c r="I47" s="447"/>
      <c r="J47" s="447"/>
      <c r="K47" s="447"/>
      <c r="L47" s="447"/>
      <c r="M47" s="447"/>
      <c r="N47" s="447"/>
      <c r="O47" s="447"/>
      <c r="P47" s="447"/>
      <c r="Q47" s="447"/>
      <c r="R47" s="447"/>
      <c r="S47" s="447"/>
      <c r="T47" s="447"/>
      <c r="U47" s="546" t="s">
        <v>429</v>
      </c>
      <c r="V47" s="546"/>
      <c r="W47" s="546"/>
      <c r="X47" s="546"/>
      <c r="Y47" s="546"/>
      <c r="Z47" s="546"/>
      <c r="AA47" s="546"/>
      <c r="AB47" s="546"/>
      <c r="AC47" s="546"/>
      <c r="AD47" s="551"/>
      <c r="AE47" s="443"/>
      <c r="AF47" s="444"/>
      <c r="AG47" s="444"/>
      <c r="AH47" s="444"/>
      <c r="AI47" s="444"/>
      <c r="AJ47" s="444"/>
      <c r="AK47" s="444"/>
      <c r="AL47" s="445"/>
      <c r="AM47" s="376"/>
      <c r="AO47" s="95"/>
      <c r="AP47" s="268" t="s">
        <v>558</v>
      </c>
      <c r="AQ47" s="73"/>
      <c r="AR47" s="73"/>
      <c r="AS47" s="73"/>
      <c r="AT47" s="73"/>
      <c r="AU47" s="73"/>
      <c r="AV47" s="73"/>
      <c r="AW47" s="73"/>
      <c r="AX47" s="73"/>
      <c r="AY47" s="73"/>
      <c r="AZ47" s="73"/>
      <c r="BA47" s="73"/>
      <c r="BB47" s="73"/>
      <c r="BC47" s="73"/>
      <c r="BD47" s="73"/>
      <c r="BI47" s="95"/>
    </row>
    <row r="48" spans="1:61" ht="13.65" customHeight="1" x14ac:dyDescent="0.25">
      <c r="A48" s="46">
        <f>ROW()</f>
        <v>48</v>
      </c>
      <c r="B48" s="565"/>
      <c r="C48" s="566"/>
      <c r="D48" s="566"/>
      <c r="E48" s="567"/>
      <c r="F48" s="446" t="s">
        <v>559</v>
      </c>
      <c r="G48" s="447"/>
      <c r="H48" s="447"/>
      <c r="I48" s="447"/>
      <c r="J48" s="447"/>
      <c r="K48" s="447"/>
      <c r="L48" s="447"/>
      <c r="M48" s="447"/>
      <c r="N48" s="447"/>
      <c r="O48" s="447"/>
      <c r="P48" s="447"/>
      <c r="Q48" s="447"/>
      <c r="R48" s="447"/>
      <c r="S48" s="447"/>
      <c r="T48" s="447"/>
      <c r="U48" s="546" t="s">
        <v>429</v>
      </c>
      <c r="V48" s="546"/>
      <c r="W48" s="546"/>
      <c r="X48" s="546"/>
      <c r="Y48" s="546"/>
      <c r="Z48" s="546"/>
      <c r="AA48" s="546"/>
      <c r="AB48" s="546"/>
      <c r="AC48" s="546"/>
      <c r="AD48" s="551"/>
      <c r="AE48" s="443"/>
      <c r="AF48" s="444"/>
      <c r="AG48" s="444"/>
      <c r="AH48" s="444"/>
      <c r="AI48" s="444"/>
      <c r="AJ48" s="444"/>
      <c r="AK48" s="444"/>
      <c r="AL48" s="445"/>
      <c r="AM48" s="376"/>
      <c r="AO48" s="95"/>
      <c r="AP48" s="268" t="s">
        <v>559</v>
      </c>
      <c r="AQ48" s="73"/>
      <c r="AR48" s="228"/>
      <c r="AS48" s="73"/>
      <c r="AT48" s="73"/>
      <c r="AU48" s="73"/>
      <c r="AV48" s="73"/>
      <c r="AW48" s="73"/>
      <c r="AX48" s="73"/>
      <c r="AY48" s="73"/>
      <c r="AZ48" s="73"/>
      <c r="BA48" s="73"/>
      <c r="BB48" s="73"/>
      <c r="BC48" s="73"/>
      <c r="BD48" s="73"/>
      <c r="BI48" s="95"/>
    </row>
    <row r="49" spans="1:61" ht="13.65" customHeight="1" x14ac:dyDescent="0.25">
      <c r="A49" s="46">
        <f>ROW()</f>
        <v>49</v>
      </c>
      <c r="B49" s="565"/>
      <c r="C49" s="566"/>
      <c r="D49" s="566"/>
      <c r="E49" s="567"/>
      <c r="F49" s="446" t="s">
        <v>560</v>
      </c>
      <c r="G49" s="447"/>
      <c r="H49" s="447"/>
      <c r="I49" s="447"/>
      <c r="J49" s="447"/>
      <c r="K49" s="447"/>
      <c r="L49" s="447"/>
      <c r="M49" s="447"/>
      <c r="N49" s="447"/>
      <c r="O49" s="447"/>
      <c r="P49" s="447"/>
      <c r="Q49" s="447"/>
      <c r="R49" s="447"/>
      <c r="S49" s="447"/>
      <c r="T49" s="447"/>
      <c r="U49" s="546" t="s">
        <v>429</v>
      </c>
      <c r="V49" s="546"/>
      <c r="W49" s="546"/>
      <c r="X49" s="546"/>
      <c r="Y49" s="546"/>
      <c r="Z49" s="546"/>
      <c r="AA49" s="546"/>
      <c r="AB49" s="546"/>
      <c r="AC49" s="546"/>
      <c r="AD49" s="551"/>
      <c r="AE49" s="443"/>
      <c r="AF49" s="444"/>
      <c r="AG49" s="444"/>
      <c r="AH49" s="444"/>
      <c r="AI49" s="444"/>
      <c r="AJ49" s="444"/>
      <c r="AK49" s="444"/>
      <c r="AL49" s="445"/>
      <c r="AM49" s="376"/>
      <c r="AO49" s="95"/>
      <c r="AP49" s="268" t="s">
        <v>560</v>
      </c>
      <c r="AQ49" s="73"/>
      <c r="AR49" s="73"/>
      <c r="AS49" s="73"/>
      <c r="AT49" s="73"/>
      <c r="AU49" s="73"/>
      <c r="AV49" s="73"/>
      <c r="AW49" s="73"/>
      <c r="AX49" s="73"/>
      <c r="AY49" s="73"/>
      <c r="AZ49" s="73"/>
      <c r="BA49" s="73"/>
      <c r="BB49" s="73"/>
      <c r="BC49" s="73"/>
      <c r="BD49" s="73"/>
      <c r="BI49" s="95"/>
    </row>
    <row r="50" spans="1:61" ht="13.65" customHeight="1" x14ac:dyDescent="0.25">
      <c r="A50" s="46">
        <f>ROW()</f>
        <v>50</v>
      </c>
      <c r="B50" s="565"/>
      <c r="C50" s="566"/>
      <c r="D50" s="566"/>
      <c r="E50" s="567"/>
      <c r="F50" s="446" t="s">
        <v>561</v>
      </c>
      <c r="G50" s="447"/>
      <c r="H50" s="447"/>
      <c r="I50" s="447"/>
      <c r="J50" s="447"/>
      <c r="K50" s="447"/>
      <c r="L50" s="447"/>
      <c r="M50" s="447"/>
      <c r="N50" s="447"/>
      <c r="O50" s="447"/>
      <c r="P50" s="447"/>
      <c r="Q50" s="447"/>
      <c r="R50" s="447"/>
      <c r="S50" s="447"/>
      <c r="T50" s="447"/>
      <c r="U50" s="546" t="s">
        <v>429</v>
      </c>
      <c r="V50" s="546"/>
      <c r="W50" s="546"/>
      <c r="X50" s="546"/>
      <c r="Y50" s="546"/>
      <c r="Z50" s="546"/>
      <c r="AA50" s="546"/>
      <c r="AB50" s="546"/>
      <c r="AC50" s="546"/>
      <c r="AD50" s="551"/>
      <c r="AE50" s="443"/>
      <c r="AF50" s="444"/>
      <c r="AG50" s="444"/>
      <c r="AH50" s="444"/>
      <c r="AI50" s="444"/>
      <c r="AJ50" s="444"/>
      <c r="AK50" s="444"/>
      <c r="AL50" s="445"/>
      <c r="AM50" s="376"/>
      <c r="AO50" s="95"/>
      <c r="AP50" s="268" t="s">
        <v>561</v>
      </c>
      <c r="AQ50" s="73"/>
      <c r="AR50" s="73"/>
      <c r="AS50" s="73"/>
      <c r="AT50" s="73"/>
      <c r="AU50" s="73"/>
      <c r="AV50" s="73"/>
      <c r="AW50" s="73"/>
      <c r="AX50" s="73"/>
      <c r="AY50" s="73"/>
      <c r="AZ50" s="73"/>
      <c r="BA50" s="73"/>
      <c r="BB50" s="73"/>
      <c r="BC50" s="73"/>
      <c r="BD50" s="73"/>
      <c r="BI50" s="95"/>
    </row>
    <row r="51" spans="1:61" ht="13.65" customHeight="1" x14ac:dyDescent="0.25">
      <c r="A51" s="46">
        <f>ROW()</f>
        <v>51</v>
      </c>
      <c r="B51" s="565"/>
      <c r="C51" s="566"/>
      <c r="D51" s="566"/>
      <c r="E51" s="567"/>
      <c r="F51" s="446" t="s">
        <v>562</v>
      </c>
      <c r="G51" s="447"/>
      <c r="H51" s="447"/>
      <c r="I51" s="447"/>
      <c r="J51" s="447"/>
      <c r="K51" s="447"/>
      <c r="L51" s="447"/>
      <c r="M51" s="447"/>
      <c r="N51" s="447"/>
      <c r="O51" s="447"/>
      <c r="P51" s="447"/>
      <c r="Q51" s="447"/>
      <c r="R51" s="447"/>
      <c r="S51" s="447"/>
      <c r="T51" s="447"/>
      <c r="U51" s="546" t="s">
        <v>429</v>
      </c>
      <c r="V51" s="546"/>
      <c r="W51" s="546"/>
      <c r="X51" s="546"/>
      <c r="Y51" s="546"/>
      <c r="Z51" s="546"/>
      <c r="AA51" s="546"/>
      <c r="AB51" s="546"/>
      <c r="AC51" s="546"/>
      <c r="AD51" s="551"/>
      <c r="AE51" s="443"/>
      <c r="AF51" s="444"/>
      <c r="AG51" s="444"/>
      <c r="AH51" s="444"/>
      <c r="AI51" s="444"/>
      <c r="AJ51" s="444"/>
      <c r="AK51" s="444"/>
      <c r="AL51" s="445"/>
      <c r="AM51" s="376"/>
      <c r="AO51" s="95"/>
      <c r="AP51" s="268" t="s">
        <v>562</v>
      </c>
      <c r="AQ51" s="73"/>
      <c r="AR51" s="73"/>
      <c r="AS51" s="73"/>
      <c r="AT51" s="73"/>
      <c r="AU51" s="73"/>
      <c r="AV51" s="73"/>
      <c r="AW51" s="73"/>
      <c r="AX51" s="73"/>
      <c r="AY51" s="73"/>
      <c r="AZ51" s="73"/>
      <c r="BA51" s="73"/>
      <c r="BB51" s="73"/>
      <c r="BC51" s="73"/>
      <c r="BD51" s="73"/>
      <c r="BI51" s="95"/>
    </row>
    <row r="52" spans="1:61" ht="13.65" customHeight="1" x14ac:dyDescent="0.25">
      <c r="A52" s="46">
        <f>ROW()</f>
        <v>52</v>
      </c>
      <c r="B52" s="565"/>
      <c r="C52" s="566"/>
      <c r="D52" s="566"/>
      <c r="E52" s="567"/>
      <c r="F52" s="446" t="s">
        <v>555</v>
      </c>
      <c r="G52" s="447"/>
      <c r="H52" s="447"/>
      <c r="I52" s="447"/>
      <c r="J52" s="447"/>
      <c r="K52" s="447"/>
      <c r="L52" s="447"/>
      <c r="M52" s="447"/>
      <c r="N52" s="447"/>
      <c r="O52" s="447"/>
      <c r="P52" s="447"/>
      <c r="Q52" s="447"/>
      <c r="R52" s="447"/>
      <c r="S52" s="447"/>
      <c r="T52" s="447"/>
      <c r="U52" s="546" t="s">
        <v>429</v>
      </c>
      <c r="V52" s="546"/>
      <c r="W52" s="546"/>
      <c r="X52" s="546"/>
      <c r="Y52" s="546"/>
      <c r="Z52" s="546"/>
      <c r="AA52" s="546"/>
      <c r="AB52" s="546"/>
      <c r="AC52" s="546"/>
      <c r="AD52" s="551"/>
      <c r="AE52" s="443"/>
      <c r="AF52" s="444"/>
      <c r="AG52" s="444"/>
      <c r="AH52" s="444"/>
      <c r="AI52" s="444"/>
      <c r="AJ52" s="444"/>
      <c r="AK52" s="444"/>
      <c r="AL52" s="445"/>
      <c r="AM52" s="376"/>
      <c r="AO52" s="95"/>
      <c r="AP52" s="268" t="s">
        <v>555</v>
      </c>
      <c r="AQ52" s="73"/>
      <c r="AR52" s="73"/>
      <c r="AS52" s="73"/>
      <c r="AT52" s="73"/>
      <c r="AU52" s="73"/>
      <c r="AV52" s="73"/>
      <c r="AW52" s="73"/>
      <c r="AX52" s="73"/>
      <c r="AY52" s="73"/>
      <c r="AZ52" s="73"/>
      <c r="BA52" s="73"/>
      <c r="BB52" s="73"/>
      <c r="BC52" s="73"/>
      <c r="BD52" s="73"/>
      <c r="BI52" s="95"/>
    </row>
    <row r="53" spans="1:61" ht="13.65" customHeight="1" x14ac:dyDescent="0.25">
      <c r="A53" s="46">
        <f>ROW()</f>
        <v>53</v>
      </c>
      <c r="B53" s="565"/>
      <c r="C53" s="566"/>
      <c r="D53" s="566"/>
      <c r="E53" s="567"/>
      <c r="F53" s="446" t="s">
        <v>563</v>
      </c>
      <c r="G53" s="447"/>
      <c r="H53" s="447"/>
      <c r="I53" s="447"/>
      <c r="J53" s="447"/>
      <c r="K53" s="447"/>
      <c r="L53" s="447"/>
      <c r="M53" s="447"/>
      <c r="N53" s="447"/>
      <c r="O53" s="447"/>
      <c r="P53" s="447"/>
      <c r="Q53" s="447"/>
      <c r="R53" s="447"/>
      <c r="S53" s="447"/>
      <c r="T53" s="447"/>
      <c r="U53" s="546" t="s">
        <v>429</v>
      </c>
      <c r="V53" s="546"/>
      <c r="W53" s="546"/>
      <c r="X53" s="546"/>
      <c r="Y53" s="546"/>
      <c r="Z53" s="546"/>
      <c r="AA53" s="546"/>
      <c r="AB53" s="546"/>
      <c r="AC53" s="546"/>
      <c r="AD53" s="551"/>
      <c r="AE53" s="443"/>
      <c r="AF53" s="444"/>
      <c r="AG53" s="444"/>
      <c r="AH53" s="444"/>
      <c r="AI53" s="444"/>
      <c r="AJ53" s="444"/>
      <c r="AK53" s="444"/>
      <c r="AL53" s="445"/>
      <c r="AM53" s="376"/>
      <c r="AO53" s="95"/>
      <c r="AP53" s="268" t="s">
        <v>563</v>
      </c>
      <c r="AQ53" s="73"/>
      <c r="AR53" s="73"/>
      <c r="AS53" s="73"/>
      <c r="AT53" s="73"/>
      <c r="AU53" s="73"/>
      <c r="AV53" s="73"/>
      <c r="AW53" s="73"/>
      <c r="AX53" s="73"/>
      <c r="AY53" s="73"/>
      <c r="AZ53" s="73"/>
      <c r="BA53" s="73"/>
      <c r="BB53" s="73"/>
      <c r="BC53" s="73"/>
      <c r="BD53" s="73"/>
      <c r="BI53" s="95"/>
    </row>
    <row r="54" spans="1:61" ht="13.65" customHeight="1" x14ac:dyDescent="0.25">
      <c r="A54" s="46">
        <f>ROW()</f>
        <v>54</v>
      </c>
      <c r="B54" s="565"/>
      <c r="C54" s="566"/>
      <c r="D54" s="566"/>
      <c r="E54" s="567"/>
      <c r="F54" s="446" t="s">
        <v>564</v>
      </c>
      <c r="G54" s="447"/>
      <c r="H54" s="447"/>
      <c r="I54" s="447"/>
      <c r="J54" s="447"/>
      <c r="K54" s="447"/>
      <c r="L54" s="447"/>
      <c r="M54" s="447"/>
      <c r="N54" s="447"/>
      <c r="O54" s="447"/>
      <c r="P54" s="447"/>
      <c r="Q54" s="447"/>
      <c r="R54" s="447"/>
      <c r="S54" s="447"/>
      <c r="T54" s="447"/>
      <c r="U54" s="546" t="s">
        <v>429</v>
      </c>
      <c r="V54" s="546"/>
      <c r="W54" s="546"/>
      <c r="X54" s="546"/>
      <c r="Y54" s="546"/>
      <c r="Z54" s="546"/>
      <c r="AA54" s="546"/>
      <c r="AB54" s="546"/>
      <c r="AC54" s="546"/>
      <c r="AD54" s="551"/>
      <c r="AE54" s="443"/>
      <c r="AF54" s="444"/>
      <c r="AG54" s="444"/>
      <c r="AH54" s="444"/>
      <c r="AI54" s="444"/>
      <c r="AJ54" s="444"/>
      <c r="AK54" s="444"/>
      <c r="AL54" s="445"/>
      <c r="AM54" s="376"/>
      <c r="AO54" s="95"/>
      <c r="AP54" s="268" t="s">
        <v>564</v>
      </c>
      <c r="AQ54" s="73"/>
      <c r="AR54" s="73"/>
      <c r="AS54" s="73"/>
      <c r="AT54" s="73"/>
      <c r="AU54" s="73"/>
      <c r="AV54" s="73"/>
      <c r="AW54" s="73"/>
      <c r="AX54" s="73"/>
      <c r="AY54" s="73"/>
      <c r="AZ54" s="73"/>
      <c r="BA54" s="73"/>
      <c r="BB54" s="73"/>
      <c r="BC54" s="73"/>
      <c r="BD54" s="73"/>
      <c r="BI54" s="95"/>
    </row>
    <row r="55" spans="1:61" ht="13.65" customHeight="1" x14ac:dyDescent="0.25">
      <c r="A55" s="46">
        <f>ROW()</f>
        <v>55</v>
      </c>
      <c r="B55" s="565"/>
      <c r="C55" s="566"/>
      <c r="D55" s="566"/>
      <c r="E55" s="567"/>
      <c r="F55" s="446" t="s">
        <v>565</v>
      </c>
      <c r="G55" s="447"/>
      <c r="H55" s="447"/>
      <c r="I55" s="447"/>
      <c r="J55" s="447"/>
      <c r="K55" s="447"/>
      <c r="L55" s="447"/>
      <c r="M55" s="447"/>
      <c r="N55" s="447"/>
      <c r="O55" s="447"/>
      <c r="P55" s="447"/>
      <c r="Q55" s="447"/>
      <c r="R55" s="447"/>
      <c r="S55" s="447"/>
      <c r="T55" s="447"/>
      <c r="U55" s="546" t="s">
        <v>429</v>
      </c>
      <c r="V55" s="546"/>
      <c r="W55" s="546"/>
      <c r="X55" s="546"/>
      <c r="Y55" s="546"/>
      <c r="Z55" s="546"/>
      <c r="AA55" s="546"/>
      <c r="AB55" s="546"/>
      <c r="AC55" s="546"/>
      <c r="AD55" s="551"/>
      <c r="AE55" s="443"/>
      <c r="AF55" s="444"/>
      <c r="AG55" s="444"/>
      <c r="AH55" s="444"/>
      <c r="AI55" s="444"/>
      <c r="AJ55" s="444"/>
      <c r="AK55" s="444"/>
      <c r="AL55" s="445"/>
      <c r="AM55" s="376"/>
      <c r="AO55" s="95"/>
      <c r="AP55" s="268" t="s">
        <v>565</v>
      </c>
      <c r="AQ55" s="73"/>
      <c r="AR55" s="73"/>
      <c r="AS55" s="73"/>
      <c r="AT55" s="73"/>
      <c r="AU55" s="73"/>
      <c r="AV55" s="73"/>
      <c r="AW55" s="73"/>
      <c r="AX55" s="73"/>
      <c r="AY55" s="73"/>
      <c r="AZ55" s="73"/>
      <c r="BA55" s="73"/>
      <c r="BB55" s="73"/>
      <c r="BC55" s="73"/>
      <c r="BD55" s="73"/>
      <c r="BI55" s="95"/>
    </row>
    <row r="56" spans="1:61" ht="13.65" customHeight="1" x14ac:dyDescent="0.25">
      <c r="A56" s="46">
        <f>ROW()</f>
        <v>56</v>
      </c>
      <c r="B56" s="565"/>
      <c r="C56" s="566"/>
      <c r="D56" s="566"/>
      <c r="E56" s="567"/>
      <c r="F56" s="446" t="s">
        <v>551</v>
      </c>
      <c r="G56" s="447"/>
      <c r="H56" s="447"/>
      <c r="I56" s="447"/>
      <c r="J56" s="447"/>
      <c r="K56" s="447"/>
      <c r="L56" s="447"/>
      <c r="M56" s="447"/>
      <c r="N56" s="447"/>
      <c r="O56" s="447"/>
      <c r="P56" s="447"/>
      <c r="Q56" s="447"/>
      <c r="R56" s="447"/>
      <c r="S56" s="447"/>
      <c r="T56" s="447"/>
      <c r="U56" s="546" t="s">
        <v>429</v>
      </c>
      <c r="V56" s="546"/>
      <c r="W56" s="546"/>
      <c r="X56" s="546"/>
      <c r="Y56" s="546"/>
      <c r="Z56" s="546"/>
      <c r="AA56" s="546"/>
      <c r="AB56" s="546"/>
      <c r="AC56" s="546"/>
      <c r="AD56" s="551"/>
      <c r="AE56" s="443"/>
      <c r="AF56" s="444"/>
      <c r="AG56" s="444"/>
      <c r="AH56" s="444"/>
      <c r="AI56" s="444"/>
      <c r="AJ56" s="444"/>
      <c r="AK56" s="444"/>
      <c r="AL56" s="445"/>
      <c r="AM56" s="376"/>
      <c r="AO56" s="152"/>
      <c r="AP56" s="268" t="s">
        <v>551</v>
      </c>
      <c r="AQ56" s="73"/>
      <c r="AR56" s="73"/>
      <c r="AS56" s="73"/>
      <c r="AT56" s="73"/>
      <c r="AU56" s="73"/>
      <c r="AV56" s="73"/>
      <c r="AW56" s="73"/>
      <c r="AX56" s="73"/>
      <c r="AY56" s="73"/>
      <c r="AZ56" s="73"/>
      <c r="BA56" s="73"/>
      <c r="BB56" s="73"/>
      <c r="BC56" s="73"/>
      <c r="BD56" s="73"/>
      <c r="BI56" s="152"/>
    </row>
    <row r="57" spans="1:61" ht="13.65" customHeight="1" x14ac:dyDescent="0.25">
      <c r="A57" s="46">
        <f>ROW()</f>
        <v>57</v>
      </c>
      <c r="B57" s="565"/>
      <c r="C57" s="566"/>
      <c r="D57" s="566"/>
      <c r="E57" s="567"/>
      <c r="F57" s="446" t="s">
        <v>566</v>
      </c>
      <c r="G57" s="447"/>
      <c r="H57" s="447"/>
      <c r="I57" s="447"/>
      <c r="J57" s="447"/>
      <c r="K57" s="447"/>
      <c r="L57" s="447"/>
      <c r="M57" s="447"/>
      <c r="N57" s="447"/>
      <c r="O57" s="447"/>
      <c r="P57" s="447"/>
      <c r="Q57" s="447"/>
      <c r="R57" s="447"/>
      <c r="S57" s="447"/>
      <c r="T57" s="447"/>
      <c r="U57" s="546" t="s">
        <v>429</v>
      </c>
      <c r="V57" s="546"/>
      <c r="W57" s="546"/>
      <c r="X57" s="546"/>
      <c r="Y57" s="546"/>
      <c r="Z57" s="546"/>
      <c r="AA57" s="546"/>
      <c r="AB57" s="546"/>
      <c r="AC57" s="546"/>
      <c r="AD57" s="551"/>
      <c r="AE57" s="443"/>
      <c r="AF57" s="444"/>
      <c r="AG57" s="444"/>
      <c r="AH57" s="444"/>
      <c r="AI57" s="444"/>
      <c r="AJ57" s="444"/>
      <c r="AK57" s="444"/>
      <c r="AL57" s="445"/>
      <c r="AM57" s="376"/>
      <c r="AO57" s="95"/>
      <c r="AP57" s="268" t="s">
        <v>566</v>
      </c>
      <c r="AQ57" s="73"/>
      <c r="AR57" s="73"/>
      <c r="AS57" s="73"/>
      <c r="AT57" s="73"/>
      <c r="AU57" s="73"/>
      <c r="AV57" s="73"/>
      <c r="AW57" s="73"/>
      <c r="AX57" s="73"/>
      <c r="AY57" s="73"/>
      <c r="AZ57" s="73"/>
      <c r="BA57" s="73"/>
      <c r="BB57" s="73"/>
      <c r="BC57" s="73"/>
      <c r="BD57" s="73"/>
      <c r="BI57" s="95"/>
    </row>
    <row r="58" spans="1:61" ht="13.65" customHeight="1" x14ac:dyDescent="0.25">
      <c r="A58" s="46">
        <f>ROW()</f>
        <v>58</v>
      </c>
      <c r="B58" s="565"/>
      <c r="C58" s="566"/>
      <c r="D58" s="566"/>
      <c r="E58" s="567"/>
      <c r="F58" s="446" t="s">
        <v>552</v>
      </c>
      <c r="G58" s="447"/>
      <c r="H58" s="447"/>
      <c r="I58" s="447"/>
      <c r="J58" s="447"/>
      <c r="K58" s="447"/>
      <c r="L58" s="447"/>
      <c r="M58" s="447"/>
      <c r="N58" s="447"/>
      <c r="O58" s="447"/>
      <c r="P58" s="447"/>
      <c r="Q58" s="447"/>
      <c r="R58" s="447"/>
      <c r="S58" s="447"/>
      <c r="T58" s="447"/>
      <c r="U58" s="546" t="s">
        <v>429</v>
      </c>
      <c r="V58" s="546"/>
      <c r="W58" s="546"/>
      <c r="X58" s="546"/>
      <c r="Y58" s="546"/>
      <c r="Z58" s="546"/>
      <c r="AA58" s="546"/>
      <c r="AB58" s="546"/>
      <c r="AC58" s="546"/>
      <c r="AD58" s="551"/>
      <c r="AE58" s="443"/>
      <c r="AF58" s="444"/>
      <c r="AG58" s="444"/>
      <c r="AH58" s="444"/>
      <c r="AI58" s="444"/>
      <c r="AJ58" s="444"/>
      <c r="AK58" s="444"/>
      <c r="AL58" s="445"/>
      <c r="AM58" s="376"/>
      <c r="AO58" s="95"/>
      <c r="AP58" s="268" t="s">
        <v>552</v>
      </c>
      <c r="AQ58" s="73"/>
      <c r="AR58" s="73"/>
      <c r="AS58" s="73"/>
      <c r="AT58" s="73"/>
      <c r="AU58" s="73"/>
      <c r="AV58" s="73"/>
      <c r="AW58" s="73"/>
      <c r="AX58" s="73"/>
      <c r="AY58" s="73"/>
      <c r="AZ58" s="73"/>
      <c r="BA58" s="73"/>
      <c r="BB58" s="73"/>
      <c r="BC58" s="73"/>
      <c r="BD58" s="73"/>
      <c r="BI58" s="95"/>
    </row>
    <row r="59" spans="1:61" ht="13.5" customHeight="1" x14ac:dyDescent="0.25">
      <c r="A59" s="46">
        <f>ROW()</f>
        <v>59</v>
      </c>
      <c r="B59" s="565"/>
      <c r="C59" s="566"/>
      <c r="D59" s="566"/>
      <c r="E59" s="567"/>
      <c r="F59" s="446" t="s">
        <v>553</v>
      </c>
      <c r="G59" s="447"/>
      <c r="H59" s="447"/>
      <c r="I59" s="447"/>
      <c r="J59" s="447"/>
      <c r="K59" s="447"/>
      <c r="L59" s="447"/>
      <c r="M59" s="447"/>
      <c r="N59" s="447"/>
      <c r="O59" s="447"/>
      <c r="P59" s="447"/>
      <c r="Q59" s="447"/>
      <c r="R59" s="447"/>
      <c r="S59" s="447"/>
      <c r="T59" s="447"/>
      <c r="U59" s="546" t="s">
        <v>429</v>
      </c>
      <c r="V59" s="546"/>
      <c r="W59" s="546"/>
      <c r="X59" s="546"/>
      <c r="Y59" s="546"/>
      <c r="Z59" s="546"/>
      <c r="AA59" s="546"/>
      <c r="AB59" s="546"/>
      <c r="AC59" s="546"/>
      <c r="AD59" s="551"/>
      <c r="AE59" s="443"/>
      <c r="AF59" s="444"/>
      <c r="AG59" s="444"/>
      <c r="AH59" s="444"/>
      <c r="AI59" s="444"/>
      <c r="AJ59" s="444"/>
      <c r="AK59" s="444"/>
      <c r="AL59" s="445"/>
      <c r="AM59" s="376"/>
      <c r="AO59" s="95"/>
      <c r="AP59" s="268" t="s">
        <v>553</v>
      </c>
      <c r="AQ59" s="73"/>
      <c r="AR59" s="73"/>
      <c r="AS59" s="73"/>
      <c r="AT59" s="73"/>
      <c r="AU59" s="73"/>
      <c r="AV59" s="73"/>
      <c r="AW59" s="73"/>
      <c r="AX59" s="73"/>
      <c r="AY59" s="73"/>
      <c r="AZ59" s="73"/>
      <c r="BA59" s="73"/>
      <c r="BB59" s="73"/>
      <c r="BC59" s="73"/>
      <c r="BD59" s="73"/>
      <c r="BI59" s="95"/>
    </row>
    <row r="60" spans="1:61" ht="13.5" customHeight="1" x14ac:dyDescent="0.25">
      <c r="A60" s="46">
        <f>ROW()</f>
        <v>60</v>
      </c>
      <c r="B60" s="565"/>
      <c r="C60" s="566"/>
      <c r="D60" s="566"/>
      <c r="E60" s="567"/>
      <c r="F60" s="446" t="s">
        <v>554</v>
      </c>
      <c r="G60" s="447"/>
      <c r="H60" s="447"/>
      <c r="I60" s="447"/>
      <c r="J60" s="447"/>
      <c r="K60" s="447"/>
      <c r="L60" s="447"/>
      <c r="M60" s="447"/>
      <c r="N60" s="447"/>
      <c r="O60" s="447"/>
      <c r="P60" s="447"/>
      <c r="Q60" s="447"/>
      <c r="R60" s="447"/>
      <c r="S60" s="447"/>
      <c r="T60" s="447"/>
      <c r="U60" s="546" t="s">
        <v>429</v>
      </c>
      <c r="V60" s="546"/>
      <c r="W60" s="546"/>
      <c r="X60" s="546"/>
      <c r="Y60" s="546"/>
      <c r="Z60" s="546"/>
      <c r="AA60" s="546"/>
      <c r="AB60" s="546"/>
      <c r="AC60" s="546"/>
      <c r="AD60" s="551"/>
      <c r="AE60" s="443"/>
      <c r="AF60" s="444"/>
      <c r="AG60" s="444"/>
      <c r="AH60" s="444"/>
      <c r="AI60" s="444"/>
      <c r="AJ60" s="444"/>
      <c r="AK60" s="444"/>
      <c r="AL60" s="445"/>
      <c r="AM60" s="376"/>
      <c r="AO60" s="95"/>
      <c r="AP60" s="268" t="s">
        <v>554</v>
      </c>
      <c r="AQ60" s="73"/>
      <c r="AR60" s="73"/>
      <c r="AS60" s="73"/>
      <c r="AT60" s="73"/>
      <c r="AU60" s="73"/>
      <c r="AV60" s="73"/>
      <c r="AW60" s="73"/>
      <c r="AX60" s="73"/>
      <c r="AY60" s="73"/>
      <c r="AZ60" s="73"/>
      <c r="BA60" s="73"/>
      <c r="BB60" s="73"/>
      <c r="BC60" s="73"/>
      <c r="BD60" s="73"/>
      <c r="BI60" s="95"/>
    </row>
    <row r="61" spans="1:61" ht="13.5" customHeight="1" x14ac:dyDescent="0.25">
      <c r="A61" s="46">
        <f>ROW()</f>
        <v>61</v>
      </c>
      <c r="B61" s="565"/>
      <c r="C61" s="566"/>
      <c r="D61" s="566"/>
      <c r="E61" s="567"/>
      <c r="F61" s="446"/>
      <c r="G61" s="447"/>
      <c r="H61" s="447"/>
      <c r="I61" s="447"/>
      <c r="J61" s="447"/>
      <c r="K61" s="447"/>
      <c r="L61" s="447"/>
      <c r="M61" s="447"/>
      <c r="N61" s="447"/>
      <c r="O61" s="447"/>
      <c r="P61" s="447"/>
      <c r="Q61" s="447"/>
      <c r="R61" s="447"/>
      <c r="S61" s="447"/>
      <c r="T61" s="447"/>
      <c r="U61" s="456"/>
      <c r="V61" s="456"/>
      <c r="W61" s="456"/>
      <c r="X61" s="456"/>
      <c r="Y61" s="456"/>
      <c r="Z61" s="456"/>
      <c r="AA61" s="456"/>
      <c r="AB61" s="456"/>
      <c r="AC61" s="456"/>
      <c r="AD61" s="457"/>
      <c r="AE61" s="446"/>
      <c r="AF61" s="447"/>
      <c r="AG61" s="447"/>
      <c r="AH61" s="447"/>
      <c r="AI61" s="447"/>
      <c r="AJ61" s="447"/>
      <c r="AK61" s="447"/>
      <c r="AL61" s="448"/>
      <c r="AM61" s="47"/>
      <c r="AO61" s="152"/>
      <c r="AP61" s="73"/>
      <c r="AQ61" s="73"/>
      <c r="AR61" s="73"/>
      <c r="AS61" s="73"/>
      <c r="AT61" s="73"/>
      <c r="AU61" s="73"/>
      <c r="AV61" s="73"/>
      <c r="AW61" s="73"/>
      <c r="AX61" s="73"/>
      <c r="AY61" s="73"/>
      <c r="AZ61" s="73"/>
      <c r="BA61" s="73"/>
      <c r="BB61" s="73"/>
      <c r="BC61" s="73"/>
      <c r="BD61" s="73"/>
      <c r="BI61" s="152"/>
    </row>
    <row r="62" spans="1:61" ht="13.5" customHeight="1" thickBot="1" x14ac:dyDescent="0.3">
      <c r="A62" s="46">
        <f>ROW()</f>
        <v>62</v>
      </c>
      <c r="B62" s="565"/>
      <c r="C62" s="566"/>
      <c r="D62" s="566"/>
      <c r="E62" s="567"/>
      <c r="F62" s="446"/>
      <c r="G62" s="447"/>
      <c r="H62" s="447"/>
      <c r="I62" s="447"/>
      <c r="J62" s="447"/>
      <c r="K62" s="447"/>
      <c r="L62" s="447"/>
      <c r="M62" s="447"/>
      <c r="N62" s="447"/>
      <c r="O62" s="447"/>
      <c r="P62" s="447"/>
      <c r="Q62" s="447"/>
      <c r="R62" s="447"/>
      <c r="S62" s="447"/>
      <c r="T62" s="447"/>
      <c r="U62" s="456"/>
      <c r="V62" s="456"/>
      <c r="W62" s="456"/>
      <c r="X62" s="456"/>
      <c r="Y62" s="456"/>
      <c r="Z62" s="456"/>
      <c r="AA62" s="456"/>
      <c r="AB62" s="456"/>
      <c r="AC62" s="456"/>
      <c r="AD62" s="457"/>
      <c r="AE62" s="446"/>
      <c r="AF62" s="447"/>
      <c r="AG62" s="447"/>
      <c r="AH62" s="447"/>
      <c r="AI62" s="447"/>
      <c r="AJ62" s="447"/>
      <c r="AK62" s="447"/>
      <c r="AL62" s="448"/>
      <c r="AM62" s="47"/>
      <c r="AO62" s="152"/>
      <c r="AP62" s="152"/>
      <c r="AQ62" s="108"/>
      <c r="AR62" s="108"/>
      <c r="AS62" s="108"/>
      <c r="AT62" s="108"/>
      <c r="AU62" s="108"/>
      <c r="AV62" s="108"/>
      <c r="AW62" s="108"/>
      <c r="AX62" s="108"/>
      <c r="AY62" s="108"/>
      <c r="AZ62" s="108"/>
      <c r="BA62" s="108"/>
      <c r="BB62" s="108"/>
      <c r="BC62" s="108"/>
      <c r="BD62" s="108"/>
      <c r="BI62" s="152"/>
    </row>
    <row r="63" spans="1:61" ht="27" customHeight="1" thickBot="1" x14ac:dyDescent="0.3">
      <c r="A63" s="63"/>
      <c r="B63" s="483" t="s">
        <v>12</v>
      </c>
      <c r="C63" s="483"/>
      <c r="D63" s="483"/>
      <c r="E63" s="483"/>
      <c r="F63" s="483"/>
      <c r="G63" s="483"/>
      <c r="H63" s="483"/>
      <c r="I63" s="483"/>
      <c r="J63" s="483"/>
      <c r="K63" s="489" t="str">
        <f>document_number</f>
        <v>Insert Project Document Number</v>
      </c>
      <c r="L63" s="489"/>
      <c r="M63" s="489"/>
      <c r="N63" s="489"/>
      <c r="O63" s="489"/>
      <c r="P63" s="489"/>
      <c r="Q63" s="489"/>
      <c r="R63" s="489"/>
      <c r="S63" s="489"/>
      <c r="T63" s="489"/>
      <c r="U63" s="489"/>
      <c r="V63" s="489"/>
      <c r="W63" s="489"/>
      <c r="X63" s="489"/>
      <c r="Y63" s="489"/>
      <c r="Z63" s="483" t="s">
        <v>457</v>
      </c>
      <c r="AA63" s="483"/>
      <c r="AB63" s="483"/>
      <c r="AC63" s="489" t="str">
        <f>document_revision</f>
        <v>Insert Project Document Revision</v>
      </c>
      <c r="AD63" s="489"/>
      <c r="AE63" s="489"/>
      <c r="AF63" s="489"/>
      <c r="AG63" s="483" t="s">
        <v>458</v>
      </c>
      <c r="AH63" s="483"/>
      <c r="AI63" s="483"/>
      <c r="AJ63" s="483"/>
      <c r="AK63" s="483"/>
      <c r="AL63" s="484">
        <f>total_page</f>
        <v>13</v>
      </c>
      <c r="AM63" s="485"/>
    </row>
  </sheetData>
  <dataConsolidate/>
  <mergeCells count="246">
    <mergeCell ref="AE43:AL43"/>
    <mergeCell ref="AE46:AL46"/>
    <mergeCell ref="AE60:AL60"/>
    <mergeCell ref="AE62:AL62"/>
    <mergeCell ref="AE9:AL9"/>
    <mergeCell ref="B12:E12"/>
    <mergeCell ref="B13:E13"/>
    <mergeCell ref="B10:E10"/>
    <mergeCell ref="B11:E11"/>
    <mergeCell ref="F11:T11"/>
    <mergeCell ref="F12:T12"/>
    <mergeCell ref="V15:AD15"/>
    <mergeCell ref="F14:AD14"/>
    <mergeCell ref="B14:E14"/>
    <mergeCell ref="B15:E15"/>
    <mergeCell ref="F15:U15"/>
    <mergeCell ref="B16:E16"/>
    <mergeCell ref="B17:E17"/>
    <mergeCell ref="F16:U16"/>
    <mergeCell ref="F17:U17"/>
    <mergeCell ref="V16:AD16"/>
    <mergeCell ref="V17:AD17"/>
    <mergeCell ref="B60:E60"/>
    <mergeCell ref="B62:E62"/>
    <mergeCell ref="U59:AD59"/>
    <mergeCell ref="F59:T59"/>
    <mergeCell ref="B6:E6"/>
    <mergeCell ref="B7:E7"/>
    <mergeCell ref="B8:E8"/>
    <mergeCell ref="B9:E9"/>
    <mergeCell ref="AE10:AL10"/>
    <mergeCell ref="AE5:AL5"/>
    <mergeCell ref="AE6:AL6"/>
    <mergeCell ref="AE7:AL7"/>
    <mergeCell ref="AE8:AL8"/>
    <mergeCell ref="F8:T8"/>
    <mergeCell ref="F9:T9"/>
    <mergeCell ref="F10:T10"/>
    <mergeCell ref="U6:AD6"/>
    <mergeCell ref="U7:AD7"/>
    <mergeCell ref="U8:AD8"/>
    <mergeCell ref="U9:AD9"/>
    <mergeCell ref="F7:T7"/>
    <mergeCell ref="F55:T55"/>
    <mergeCell ref="F57:T57"/>
    <mergeCell ref="U35:AD36"/>
    <mergeCell ref="U51:AD51"/>
    <mergeCell ref="U50:AD50"/>
    <mergeCell ref="B4:E4"/>
    <mergeCell ref="F18:AD18"/>
    <mergeCell ref="B1:AL1"/>
    <mergeCell ref="B2:J2"/>
    <mergeCell ref="K2:AL2"/>
    <mergeCell ref="B3:J3"/>
    <mergeCell ref="K3:AL3"/>
    <mergeCell ref="AE18:AL18"/>
    <mergeCell ref="B18:E18"/>
    <mergeCell ref="AE16:AL16"/>
    <mergeCell ref="AE17:AL17"/>
    <mergeCell ref="AE14:AL14"/>
    <mergeCell ref="AE15:AL15"/>
    <mergeCell ref="U10:AD10"/>
    <mergeCell ref="U11:AD11"/>
    <mergeCell ref="U12:AD12"/>
    <mergeCell ref="AE11:AL11"/>
    <mergeCell ref="AE12:AL12"/>
    <mergeCell ref="AE13:AL13"/>
    <mergeCell ref="F5:AD5"/>
    <mergeCell ref="U13:AD13"/>
    <mergeCell ref="F13:T13"/>
    <mergeCell ref="F6:T6"/>
    <mergeCell ref="B5:E5"/>
    <mergeCell ref="AL63:AM63"/>
    <mergeCell ref="B63:J63"/>
    <mergeCell ref="K63:Y63"/>
    <mergeCell ref="Z63:AB63"/>
    <mergeCell ref="AC63:AF63"/>
    <mergeCell ref="U20:AA20"/>
    <mergeCell ref="U19:AD19"/>
    <mergeCell ref="U21:AD21"/>
    <mergeCell ref="U22:AD22"/>
    <mergeCell ref="AB20:AD20"/>
    <mergeCell ref="AG63:AK63"/>
    <mergeCell ref="X24:AD24"/>
    <mergeCell ref="F24:W24"/>
    <mergeCell ref="Y23:AD23"/>
    <mergeCell ref="V23:W23"/>
    <mergeCell ref="F23:U23"/>
    <mergeCell ref="F42:T42"/>
    <mergeCell ref="U42:AD42"/>
    <mergeCell ref="F56:T56"/>
    <mergeCell ref="U56:AD56"/>
    <mergeCell ref="F60:T60"/>
    <mergeCell ref="U60:AD60"/>
    <mergeCell ref="U55:AD55"/>
    <mergeCell ref="U57:AD57"/>
    <mergeCell ref="U45:AD45"/>
    <mergeCell ref="U47:AD47"/>
    <mergeCell ref="U48:AD48"/>
    <mergeCell ref="F46:T46"/>
    <mergeCell ref="U46:AD46"/>
    <mergeCell ref="U49:AD49"/>
    <mergeCell ref="U54:AD54"/>
    <mergeCell ref="F35:T35"/>
    <mergeCell ref="F36:T36"/>
    <mergeCell ref="U37:AD37"/>
    <mergeCell ref="F38:AD38"/>
    <mergeCell ref="F37:T37"/>
    <mergeCell ref="U52:AD52"/>
    <mergeCell ref="U53:AD53"/>
    <mergeCell ref="F54:T54"/>
    <mergeCell ref="F31:T31"/>
    <mergeCell ref="F32:T32"/>
    <mergeCell ref="F33:T33"/>
    <mergeCell ref="F34:T34"/>
    <mergeCell ref="U39:AD39"/>
    <mergeCell ref="U40:AD40"/>
    <mergeCell ref="U41:AD41"/>
    <mergeCell ref="U44:AD44"/>
    <mergeCell ref="F43:T43"/>
    <mergeCell ref="U43:AD43"/>
    <mergeCell ref="U34:AD34"/>
    <mergeCell ref="AC32:AD32"/>
    <mergeCell ref="AC33:AD33"/>
    <mergeCell ref="U31:Z31"/>
    <mergeCell ref="U32:Z32"/>
    <mergeCell ref="U33:Z33"/>
    <mergeCell ref="AA32:AB32"/>
    <mergeCell ref="AA33:AB33"/>
    <mergeCell ref="F20:T20"/>
    <mergeCell ref="F21:T21"/>
    <mergeCell ref="F22:T22"/>
    <mergeCell ref="F28:T28"/>
    <mergeCell ref="F29:T29"/>
    <mergeCell ref="F27:T27"/>
    <mergeCell ref="F26:T26"/>
    <mergeCell ref="U29:AD29"/>
    <mergeCell ref="U25:AD25"/>
    <mergeCell ref="U27:AD27"/>
    <mergeCell ref="U28:AD28"/>
    <mergeCell ref="U58:AD58"/>
    <mergeCell ref="F58:T58"/>
    <mergeCell ref="B19:E19"/>
    <mergeCell ref="B20:E20"/>
    <mergeCell ref="B21:E21"/>
    <mergeCell ref="B22:E22"/>
    <mergeCell ref="B23:E23"/>
    <mergeCell ref="F39:T39"/>
    <mergeCell ref="F40:T40"/>
    <mergeCell ref="F41:T41"/>
    <mergeCell ref="F44:T44"/>
    <mergeCell ref="F45:T45"/>
    <mergeCell ref="F47:T47"/>
    <mergeCell ref="F48:T48"/>
    <mergeCell ref="F49:T49"/>
    <mergeCell ref="F50:T50"/>
    <mergeCell ref="F51:T51"/>
    <mergeCell ref="F52:T52"/>
    <mergeCell ref="F53:T53"/>
    <mergeCell ref="B47:E47"/>
    <mergeCell ref="B35:E35"/>
    <mergeCell ref="F25:T25"/>
    <mergeCell ref="F19:T19"/>
    <mergeCell ref="U26:AD26"/>
    <mergeCell ref="AE19:AL19"/>
    <mergeCell ref="AE20:AL20"/>
    <mergeCell ref="AE21:AL21"/>
    <mergeCell ref="AE22:AL22"/>
    <mergeCell ref="AE23:AL23"/>
    <mergeCell ref="AE25:AL25"/>
    <mergeCell ref="AE27:AL27"/>
    <mergeCell ref="AE28:AL28"/>
    <mergeCell ref="AE24:AL24"/>
    <mergeCell ref="AE26:AL26"/>
    <mergeCell ref="B59:E59"/>
    <mergeCell ref="AE39:AL39"/>
    <mergeCell ref="AE40:AL40"/>
    <mergeCell ref="AE41:AL41"/>
    <mergeCell ref="AE44:AL44"/>
    <mergeCell ref="AE45:AL45"/>
    <mergeCell ref="AE52:AL52"/>
    <mergeCell ref="AE53:AL53"/>
    <mergeCell ref="B53:E53"/>
    <mergeCell ref="AE59:AL59"/>
    <mergeCell ref="AE58:AL58"/>
    <mergeCell ref="B54:E54"/>
    <mergeCell ref="B55:E55"/>
    <mergeCell ref="B57:E57"/>
    <mergeCell ref="B58:E58"/>
    <mergeCell ref="B48:E48"/>
    <mergeCell ref="B49:E49"/>
    <mergeCell ref="B50:E50"/>
    <mergeCell ref="B51:E51"/>
    <mergeCell ref="B52:E52"/>
    <mergeCell ref="B40:E40"/>
    <mergeCell ref="B41:E41"/>
    <mergeCell ref="B44:E44"/>
    <mergeCell ref="B45:E45"/>
    <mergeCell ref="B33:E33"/>
    <mergeCell ref="B34:E34"/>
    <mergeCell ref="B28:E28"/>
    <mergeCell ref="B29:E29"/>
    <mergeCell ref="AA31:AD31"/>
    <mergeCell ref="AE57:AL57"/>
    <mergeCell ref="AE47:AL47"/>
    <mergeCell ref="AE48:AL48"/>
    <mergeCell ref="AE49:AL49"/>
    <mergeCell ref="AE50:AL50"/>
    <mergeCell ref="AE51:AL51"/>
    <mergeCell ref="AE42:AL42"/>
    <mergeCell ref="AE56:AL56"/>
    <mergeCell ref="AE29:AL29"/>
    <mergeCell ref="AE30:AL30"/>
    <mergeCell ref="AE31:AL31"/>
    <mergeCell ref="AE32:AL32"/>
    <mergeCell ref="AE33:AL33"/>
    <mergeCell ref="AE34:AL34"/>
    <mergeCell ref="AE35:AL35"/>
    <mergeCell ref="AE36:AL36"/>
    <mergeCell ref="AE37:AL37"/>
    <mergeCell ref="U30:AD30"/>
    <mergeCell ref="F30:T30"/>
    <mergeCell ref="B61:E61"/>
    <mergeCell ref="F61:T61"/>
    <mergeCell ref="U61:AD61"/>
    <mergeCell ref="AE61:AL61"/>
    <mergeCell ref="F62:T62"/>
    <mergeCell ref="U62:AD62"/>
    <mergeCell ref="B24:E24"/>
    <mergeCell ref="B25:E25"/>
    <mergeCell ref="B26:E26"/>
    <mergeCell ref="B27:E27"/>
    <mergeCell ref="B42:E42"/>
    <mergeCell ref="B43:E43"/>
    <mergeCell ref="B46:E46"/>
    <mergeCell ref="B56:E56"/>
    <mergeCell ref="AE38:AL38"/>
    <mergeCell ref="AE54:AL54"/>
    <mergeCell ref="AE55:AL55"/>
    <mergeCell ref="B36:E36"/>
    <mergeCell ref="B37:E37"/>
    <mergeCell ref="B38:E38"/>
    <mergeCell ref="B39:E39"/>
    <mergeCell ref="B30:E30"/>
    <mergeCell ref="B31:E31"/>
    <mergeCell ref="B32:E32"/>
  </mergeCells>
  <dataValidations count="19">
    <dataValidation type="list" allowBlank="1" showInputMessage="1" showErrorMessage="1" sqref="U30" xr:uid="{00000000-0002-0000-0700-000000000000}">
      <formula1>$AO$30:$AR$30</formula1>
    </dataValidation>
    <dataValidation type="list" allowBlank="1" showInputMessage="1" showErrorMessage="1" sqref="U37" xr:uid="{00000000-0002-0000-0700-000001000000}">
      <formula1>$AO$37:$AR$37</formula1>
    </dataValidation>
    <dataValidation type="list" allowBlank="1" showInputMessage="1" showErrorMessage="1" sqref="U35" xr:uid="{00000000-0002-0000-0700-000002000000}">
      <formula1>$AO$35:$AQ$35</formula1>
    </dataValidation>
    <dataValidation type="list" allowBlank="1" showInputMessage="1" showErrorMessage="1" sqref="U19" xr:uid="{00000000-0002-0000-0700-000003000000}">
      <formula1>$AO$19:$BD$19</formula1>
    </dataValidation>
    <dataValidation type="list" allowBlank="1" showInputMessage="1" showErrorMessage="1" sqref="U21" xr:uid="{00000000-0002-0000-0700-000004000000}">
      <formula1>$AO$21:$AQ$21</formula1>
    </dataValidation>
    <dataValidation type="list" allowBlank="1" showInputMessage="1" showErrorMessage="1" sqref="X24:AD24" xr:uid="{00000000-0002-0000-0700-000005000000}">
      <formula1>$AO$24:$AS$24</formula1>
    </dataValidation>
    <dataValidation type="list" allowBlank="1" showInputMessage="1" showErrorMessage="1" sqref="V23:W23" xr:uid="{00000000-0002-0000-0700-000006000000}">
      <formula1>$AO$23:$AQ$23</formula1>
    </dataValidation>
    <dataValidation type="list" allowBlank="1" showInputMessage="1" showErrorMessage="1" sqref="AC32:AD32" xr:uid="{00000000-0002-0000-0700-000007000000}">
      <formula1>$AO$32:$AQ$32</formula1>
    </dataValidation>
    <dataValidation type="custom" allowBlank="1" showInputMessage="1" showErrorMessage="1" sqref="AC33:AD33" xr:uid="{00000000-0002-0000-0700-000008000000}">
      <formula1>IF(AC32="Select","",AC32)</formula1>
    </dataValidation>
    <dataValidation type="list" allowBlank="1" showInputMessage="1" showErrorMessage="1" sqref="V17:AD17" xr:uid="{00000000-0002-0000-0700-000009000000}">
      <formula1>$AO$17:$AU$17</formula1>
    </dataValidation>
    <dataValidation type="list" allowBlank="1" showInputMessage="1" showErrorMessage="1" sqref="V16:AD16" xr:uid="{00000000-0002-0000-0700-00000A000000}">
      <formula1>$AO$16:$AS$16</formula1>
    </dataValidation>
    <dataValidation type="list" allowBlank="1" showInputMessage="1" showErrorMessage="1" sqref="U9:AD9" xr:uid="{00000000-0002-0000-0700-00000B000000}">
      <formula1>$AO$9:$AV$9</formula1>
    </dataValidation>
    <dataValidation type="list" allowBlank="1" showInputMessage="1" showErrorMessage="1" sqref="U8:AD8" xr:uid="{00000000-0002-0000-0700-00000C000000}">
      <formula1>$AO$8:$AS$8</formula1>
    </dataValidation>
    <dataValidation type="list" allowBlank="1" showInputMessage="1" showErrorMessage="1" sqref="U7:AD7" xr:uid="{00000000-0002-0000-0700-00000D000000}">
      <formula1>$AO$7:$AU$7</formula1>
    </dataValidation>
    <dataValidation type="list" allowBlank="1" showInputMessage="1" showErrorMessage="1" sqref="U6:AD6" xr:uid="{00000000-0002-0000-0700-00000E000000}">
      <formula1>$AO$6:$BJ$6</formula1>
    </dataValidation>
    <dataValidation type="list" allowBlank="1" showInputMessage="1" showErrorMessage="1" sqref="U10:AD10" xr:uid="{00000000-0002-0000-0700-00000F000000}">
      <formula1>$AO$10:$AQ$10</formula1>
    </dataValidation>
    <dataValidation type="list" allowBlank="1" showInputMessage="1" showErrorMessage="1" sqref="U11:AD11" xr:uid="{00000000-0002-0000-0700-000010000000}">
      <formula1>$AO$11:$AQ$11</formula1>
    </dataValidation>
    <dataValidation type="list" allowBlank="1" showInputMessage="1" showErrorMessage="1" sqref="U12:AD12" xr:uid="{00000000-0002-0000-0700-000011000000}">
      <formula1>$AO$12:$AQ$12</formula1>
    </dataValidation>
    <dataValidation type="list" allowBlank="1" showInputMessage="1" showErrorMessage="1" sqref="U22:AD22" xr:uid="{00000000-0002-0000-0700-000012000000}">
      <formula1>$AO$22:$AR$22</formula1>
    </dataValidation>
  </dataValidations>
  <printOptions horizontalCentered="1" verticalCentered="1"/>
  <pageMargins left="0.98425196850393704" right="0.39370078740157483" top="0.51181102362204722" bottom="0.39370078740157483" header="0.31496062992125984" footer="0.51181102362204722"/>
  <pageSetup paperSize="9" scale="90" fitToHeight="0"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50"/>
  </sheetPr>
  <dimension ref="A1:AQ63"/>
  <sheetViews>
    <sheetView showGridLines="0" zoomScaleNormal="100" zoomScaleSheetLayoutView="100" workbookViewId="0">
      <selection activeCell="B1" sqref="B1:AL1"/>
    </sheetView>
  </sheetViews>
  <sheetFormatPr defaultRowHeight="12.5" x14ac:dyDescent="0.25"/>
  <cols>
    <col min="1" max="1" width="2.6328125" style="61" customWidth="1"/>
    <col min="2" max="27" width="2.453125" style="61" customWidth="1"/>
    <col min="28" max="30" width="2.453125" style="64" customWidth="1"/>
    <col min="31" max="38" width="2.453125" style="61" customWidth="1"/>
    <col min="39" max="39" width="2.6328125" style="61" customWidth="1"/>
    <col min="40" max="40" width="9.08984375" customWidth="1"/>
    <col min="41" max="41" width="9.08984375" style="111" hidden="1" customWidth="1"/>
    <col min="42" max="43" width="24.36328125" style="111" hidden="1" customWidth="1"/>
    <col min="44" max="46" width="0" hidden="1" customWidth="1"/>
  </cols>
  <sheetData>
    <row r="1" spans="1:43" ht="27.65" customHeight="1" thickBot="1" x14ac:dyDescent="0.3">
      <c r="A1" s="42" t="s">
        <v>0</v>
      </c>
      <c r="B1" s="515" t="s">
        <v>962</v>
      </c>
      <c r="C1" s="515"/>
      <c r="D1" s="515"/>
      <c r="E1" s="515"/>
      <c r="F1" s="515"/>
      <c r="G1" s="515"/>
      <c r="H1" s="515"/>
      <c r="I1" s="515"/>
      <c r="J1" s="515"/>
      <c r="K1" s="515"/>
      <c r="L1" s="515"/>
      <c r="M1" s="515"/>
      <c r="N1" s="515"/>
      <c r="O1" s="515"/>
      <c r="P1" s="515"/>
      <c r="Q1" s="515"/>
      <c r="R1" s="515"/>
      <c r="S1" s="515"/>
      <c r="T1" s="515"/>
      <c r="U1" s="515"/>
      <c r="V1" s="515"/>
      <c r="W1" s="515"/>
      <c r="X1" s="515"/>
      <c r="Y1" s="515"/>
      <c r="Z1" s="515"/>
      <c r="AA1" s="515"/>
      <c r="AB1" s="515"/>
      <c r="AC1" s="515"/>
      <c r="AD1" s="515"/>
      <c r="AE1" s="515"/>
      <c r="AF1" s="515"/>
      <c r="AG1" s="515"/>
      <c r="AH1" s="515"/>
      <c r="AI1" s="515"/>
      <c r="AJ1" s="515"/>
      <c r="AK1" s="515"/>
      <c r="AL1" s="515"/>
      <c r="AM1" s="43" t="s">
        <v>9</v>
      </c>
    </row>
    <row r="2" spans="1:43" ht="13.65" customHeight="1" x14ac:dyDescent="0.25">
      <c r="A2" s="45">
        <f>ROW()</f>
        <v>2</v>
      </c>
      <c r="B2" s="523" t="s">
        <v>65</v>
      </c>
      <c r="C2" s="523"/>
      <c r="D2" s="523"/>
      <c r="E2" s="523"/>
      <c r="F2" s="523"/>
      <c r="G2" s="523"/>
      <c r="H2" s="523"/>
      <c r="I2" s="523"/>
      <c r="J2" s="523"/>
      <c r="K2" s="516" t="str">
        <f>tag_number</f>
        <v>Insert Tag Number</v>
      </c>
      <c r="L2" s="516"/>
      <c r="M2" s="516"/>
      <c r="N2" s="516"/>
      <c r="O2" s="516"/>
      <c r="P2" s="516"/>
      <c r="Q2" s="516"/>
      <c r="R2" s="516"/>
      <c r="S2" s="516"/>
      <c r="T2" s="516"/>
      <c r="U2" s="516"/>
      <c r="V2" s="516"/>
      <c r="W2" s="516"/>
      <c r="X2" s="516"/>
      <c r="Y2" s="516"/>
      <c r="Z2" s="516"/>
      <c r="AA2" s="516"/>
      <c r="AB2" s="516"/>
      <c r="AC2" s="516"/>
      <c r="AD2" s="516"/>
      <c r="AE2" s="516"/>
      <c r="AF2" s="516"/>
      <c r="AG2" s="516"/>
      <c r="AH2" s="516"/>
      <c r="AI2" s="516"/>
      <c r="AJ2" s="516"/>
      <c r="AK2" s="516"/>
      <c r="AL2" s="517"/>
      <c r="AM2" s="375"/>
    </row>
    <row r="3" spans="1:43" ht="13.65" customHeight="1" x14ac:dyDescent="0.25">
      <c r="A3" s="46">
        <f>ROW()</f>
        <v>3</v>
      </c>
      <c r="B3" s="524" t="s">
        <v>66</v>
      </c>
      <c r="C3" s="524"/>
      <c r="D3" s="524"/>
      <c r="E3" s="524"/>
      <c r="F3" s="524"/>
      <c r="G3" s="524"/>
      <c r="H3" s="524"/>
      <c r="I3" s="524"/>
      <c r="J3" s="524"/>
      <c r="K3" s="518" t="str">
        <f>Service</f>
        <v>Insert Service Description</v>
      </c>
      <c r="L3" s="518"/>
      <c r="M3" s="518"/>
      <c r="N3" s="518"/>
      <c r="O3" s="518"/>
      <c r="P3" s="518"/>
      <c r="Q3" s="518"/>
      <c r="R3" s="518"/>
      <c r="S3" s="518"/>
      <c r="T3" s="518"/>
      <c r="U3" s="518"/>
      <c r="V3" s="518"/>
      <c r="W3" s="518"/>
      <c r="X3" s="518"/>
      <c r="Y3" s="518"/>
      <c r="Z3" s="518"/>
      <c r="AA3" s="518"/>
      <c r="AB3" s="518"/>
      <c r="AC3" s="518"/>
      <c r="AD3" s="518"/>
      <c r="AE3" s="518"/>
      <c r="AF3" s="518"/>
      <c r="AG3" s="518"/>
      <c r="AH3" s="518"/>
      <c r="AI3" s="518"/>
      <c r="AJ3" s="518"/>
      <c r="AK3" s="518"/>
      <c r="AL3" s="519"/>
      <c r="AM3" s="376"/>
      <c r="AO3" s="112" t="s">
        <v>832</v>
      </c>
    </row>
    <row r="4" spans="1:43" ht="13.65" customHeight="1" x14ac:dyDescent="0.25">
      <c r="A4" s="46">
        <f>ROW()</f>
        <v>4</v>
      </c>
      <c r="B4" s="520" t="s">
        <v>67</v>
      </c>
      <c r="C4" s="521"/>
      <c r="D4" s="521"/>
      <c r="E4" s="521"/>
      <c r="F4" s="48" t="s">
        <v>428</v>
      </c>
      <c r="G4" s="49"/>
      <c r="H4" s="49"/>
      <c r="I4" s="49"/>
      <c r="J4" s="49"/>
      <c r="K4" s="49"/>
      <c r="L4" s="49"/>
      <c r="M4" s="49"/>
      <c r="N4" s="49"/>
      <c r="O4" s="49"/>
      <c r="P4" s="49"/>
      <c r="Q4" s="49"/>
      <c r="R4" s="49"/>
      <c r="S4" s="49"/>
      <c r="T4" s="49"/>
      <c r="U4" s="48" t="s">
        <v>379</v>
      </c>
      <c r="V4" s="49"/>
      <c r="W4" s="49"/>
      <c r="X4" s="49"/>
      <c r="Y4" s="49"/>
      <c r="Z4" s="49"/>
      <c r="AA4" s="49"/>
      <c r="AB4" s="50"/>
      <c r="AC4" s="50"/>
      <c r="AD4" s="51"/>
      <c r="AE4" s="48" t="s">
        <v>68</v>
      </c>
      <c r="AF4" s="49"/>
      <c r="AG4" s="49"/>
      <c r="AH4" s="49"/>
      <c r="AI4" s="49"/>
      <c r="AJ4" s="49"/>
      <c r="AK4" s="49"/>
      <c r="AL4" s="52"/>
      <c r="AM4" s="376"/>
      <c r="AO4" s="248"/>
    </row>
    <row r="5" spans="1:43" s="40" customFormat="1" ht="13.65" customHeight="1" x14ac:dyDescent="0.25">
      <c r="A5" s="46">
        <f>ROW()</f>
        <v>5</v>
      </c>
      <c r="B5" s="619"/>
      <c r="C5" s="620"/>
      <c r="D5" s="620"/>
      <c r="E5" s="620"/>
      <c r="F5" s="465" t="s">
        <v>374</v>
      </c>
      <c r="G5" s="465"/>
      <c r="H5" s="465"/>
      <c r="I5" s="465"/>
      <c r="J5" s="465"/>
      <c r="K5" s="465"/>
      <c r="L5" s="465"/>
      <c r="M5" s="465"/>
      <c r="N5" s="465"/>
      <c r="O5" s="465"/>
      <c r="P5" s="465"/>
      <c r="Q5" s="465"/>
      <c r="R5" s="465"/>
      <c r="S5" s="465"/>
      <c r="T5" s="465"/>
      <c r="U5" s="465"/>
      <c r="V5" s="465"/>
      <c r="W5" s="465"/>
      <c r="X5" s="465"/>
      <c r="Y5" s="465"/>
      <c r="Z5" s="465"/>
      <c r="AA5" s="465"/>
      <c r="AB5" s="465"/>
      <c r="AC5" s="465"/>
      <c r="AD5" s="465"/>
      <c r="AE5" s="464"/>
      <c r="AF5" s="464"/>
      <c r="AG5" s="464"/>
      <c r="AH5" s="464"/>
      <c r="AI5" s="464"/>
      <c r="AJ5" s="464"/>
      <c r="AK5" s="464"/>
      <c r="AL5" s="529"/>
      <c r="AM5" s="376"/>
      <c r="AN5"/>
      <c r="AO5" s="95"/>
      <c r="AP5" s="108"/>
      <c r="AQ5" s="111"/>
    </row>
    <row r="6" spans="1:43" s="40" customFormat="1" ht="13.65" customHeight="1" x14ac:dyDescent="0.25">
      <c r="A6" s="46">
        <f>ROW()</f>
        <v>6</v>
      </c>
      <c r="B6" s="565" t="s">
        <v>375</v>
      </c>
      <c r="C6" s="566"/>
      <c r="D6" s="566"/>
      <c r="E6" s="566"/>
      <c r="F6" s="446" t="s">
        <v>376</v>
      </c>
      <c r="G6" s="447"/>
      <c r="H6" s="447"/>
      <c r="I6" s="447"/>
      <c r="J6" s="447"/>
      <c r="K6" s="447"/>
      <c r="L6" s="447"/>
      <c r="M6" s="447"/>
      <c r="N6" s="447"/>
      <c r="O6" s="447"/>
      <c r="P6" s="447"/>
      <c r="Q6" s="447"/>
      <c r="R6" s="447"/>
      <c r="S6" s="447"/>
      <c r="T6" s="447"/>
      <c r="U6" s="447"/>
      <c r="V6" s="490" t="s">
        <v>377</v>
      </c>
      <c r="W6" s="490"/>
      <c r="X6" s="490"/>
      <c r="Y6" s="490"/>
      <c r="Z6" s="490"/>
      <c r="AA6" s="490"/>
      <c r="AB6" s="490"/>
      <c r="AC6" s="490"/>
      <c r="AD6" s="491"/>
      <c r="AE6" s="446"/>
      <c r="AF6" s="447"/>
      <c r="AG6" s="447"/>
      <c r="AH6" s="447"/>
      <c r="AI6" s="447"/>
      <c r="AJ6" s="447"/>
      <c r="AK6" s="447"/>
      <c r="AL6" s="448"/>
      <c r="AM6" s="376"/>
      <c r="AN6"/>
      <c r="AO6" s="267" t="s">
        <v>69</v>
      </c>
      <c r="AP6" s="110" t="s">
        <v>377</v>
      </c>
      <c r="AQ6" s="146" t="s">
        <v>378</v>
      </c>
    </row>
    <row r="7" spans="1:43" s="40" customFormat="1" ht="13.65" customHeight="1" x14ac:dyDescent="0.25">
      <c r="A7" s="46">
        <f>ROW()</f>
        <v>7</v>
      </c>
      <c r="B7" s="565"/>
      <c r="C7" s="566"/>
      <c r="D7" s="566"/>
      <c r="E7" s="566"/>
      <c r="F7" s="574" t="str">
        <f>IF(V6=AP6,"","List alternative welding codes and standards :")</f>
        <v/>
      </c>
      <c r="G7" s="575"/>
      <c r="H7" s="575"/>
      <c r="I7" s="575"/>
      <c r="J7" s="575"/>
      <c r="K7" s="575"/>
      <c r="L7" s="575"/>
      <c r="M7" s="575"/>
      <c r="N7" s="575"/>
      <c r="O7" s="575"/>
      <c r="P7" s="575"/>
      <c r="Q7" s="575"/>
      <c r="R7" s="575"/>
      <c r="S7" s="575"/>
      <c r="T7" s="575"/>
      <c r="U7" s="575"/>
      <c r="V7" s="575"/>
      <c r="W7" s="575"/>
      <c r="X7" s="575"/>
      <c r="Y7" s="575"/>
      <c r="Z7" s="575"/>
      <c r="AA7" s="575"/>
      <c r="AB7" s="575"/>
      <c r="AC7" s="575"/>
      <c r="AD7" s="649"/>
      <c r="AE7" s="446"/>
      <c r="AF7" s="447"/>
      <c r="AG7" s="447"/>
      <c r="AH7" s="447"/>
      <c r="AI7" s="447"/>
      <c r="AJ7" s="447"/>
      <c r="AK7" s="447"/>
      <c r="AL7" s="448"/>
      <c r="AM7" s="376"/>
      <c r="AN7"/>
      <c r="AO7" s="108"/>
      <c r="AP7" s="12"/>
      <c r="AQ7" s="95"/>
    </row>
    <row r="8" spans="1:43" s="40" customFormat="1" ht="13.65" customHeight="1" x14ac:dyDescent="0.25">
      <c r="A8" s="46">
        <f>ROW()</f>
        <v>8</v>
      </c>
      <c r="B8" s="565"/>
      <c r="C8" s="566"/>
      <c r="D8" s="566"/>
      <c r="E8" s="566"/>
      <c r="F8" s="574" t="str">
        <f>IF(V6=AP6,"","Requirement")</f>
        <v/>
      </c>
      <c r="G8" s="575"/>
      <c r="H8" s="575"/>
      <c r="I8" s="575"/>
      <c r="J8" s="575"/>
      <c r="K8" s="575"/>
      <c r="L8" s="575"/>
      <c r="M8" s="575"/>
      <c r="N8" s="575"/>
      <c r="O8" s="575"/>
      <c r="P8" s="575"/>
      <c r="Q8" s="575"/>
      <c r="R8" s="575"/>
      <c r="S8" s="575"/>
      <c r="T8" s="575"/>
      <c r="U8" s="649"/>
      <c r="V8" s="653" t="str">
        <f>IF(V6=AP6,"","Applicable code or standard")</f>
        <v/>
      </c>
      <c r="W8" s="533"/>
      <c r="X8" s="533"/>
      <c r="Y8" s="533"/>
      <c r="Z8" s="533"/>
      <c r="AA8" s="533"/>
      <c r="AB8" s="533"/>
      <c r="AC8" s="533"/>
      <c r="AD8" s="630"/>
      <c r="AE8" s="446"/>
      <c r="AF8" s="447"/>
      <c r="AG8" s="447"/>
      <c r="AH8" s="447"/>
      <c r="AI8" s="447"/>
      <c r="AJ8" s="447"/>
      <c r="AK8" s="447"/>
      <c r="AL8" s="448"/>
      <c r="AM8" s="376"/>
      <c r="AN8"/>
      <c r="AO8" s="108"/>
      <c r="AP8" s="108"/>
      <c r="AQ8" s="95"/>
    </row>
    <row r="9" spans="1:43" s="40" customFormat="1" ht="13.65" customHeight="1" x14ac:dyDescent="0.25">
      <c r="A9" s="46">
        <f>ROW()</f>
        <v>9</v>
      </c>
      <c r="B9" s="565"/>
      <c r="C9" s="566"/>
      <c r="D9" s="566"/>
      <c r="E9" s="566"/>
      <c r="F9" s="574" t="str">
        <f>IF(V6=AP6,"","Welder/operator qualification")</f>
        <v/>
      </c>
      <c r="G9" s="575"/>
      <c r="H9" s="575"/>
      <c r="I9" s="575"/>
      <c r="J9" s="575"/>
      <c r="K9" s="575"/>
      <c r="L9" s="575"/>
      <c r="M9" s="575"/>
      <c r="N9" s="575"/>
      <c r="O9" s="575"/>
      <c r="P9" s="575"/>
      <c r="Q9" s="575"/>
      <c r="R9" s="575"/>
      <c r="S9" s="575"/>
      <c r="T9" s="575"/>
      <c r="U9" s="649"/>
      <c r="V9" s="490" t="str">
        <f>IF(V6=AP6,"","Input data")</f>
        <v/>
      </c>
      <c r="W9" s="490"/>
      <c r="X9" s="490"/>
      <c r="Y9" s="490"/>
      <c r="Z9" s="490"/>
      <c r="AA9" s="490"/>
      <c r="AB9" s="490"/>
      <c r="AC9" s="490"/>
      <c r="AD9" s="491"/>
      <c r="AE9" s="446"/>
      <c r="AF9" s="447"/>
      <c r="AG9" s="447"/>
      <c r="AH9" s="447"/>
      <c r="AI9" s="447"/>
      <c r="AJ9" s="447"/>
      <c r="AK9" s="447"/>
      <c r="AL9" s="448"/>
      <c r="AM9" s="376"/>
      <c r="AN9"/>
      <c r="AO9" s="108"/>
      <c r="AP9" s="108"/>
      <c r="AQ9" s="95"/>
    </row>
    <row r="10" spans="1:43" s="40" customFormat="1" ht="13.65" customHeight="1" x14ac:dyDescent="0.25">
      <c r="A10" s="46">
        <f>ROW()</f>
        <v>10</v>
      </c>
      <c r="B10" s="565"/>
      <c r="C10" s="566"/>
      <c r="D10" s="566"/>
      <c r="E10" s="566"/>
      <c r="F10" s="574" t="str">
        <f>IF(V6=AP6,"","Welding procedure qualification")</f>
        <v/>
      </c>
      <c r="G10" s="575"/>
      <c r="H10" s="575"/>
      <c r="I10" s="575"/>
      <c r="J10" s="575"/>
      <c r="K10" s="575"/>
      <c r="L10" s="575"/>
      <c r="M10" s="575"/>
      <c r="N10" s="575"/>
      <c r="O10" s="575"/>
      <c r="P10" s="575"/>
      <c r="Q10" s="575"/>
      <c r="R10" s="575"/>
      <c r="S10" s="575"/>
      <c r="T10" s="575"/>
      <c r="U10" s="649"/>
      <c r="V10" s="490" t="str">
        <f>IF(V6=AP6,"","Input data")</f>
        <v/>
      </c>
      <c r="W10" s="490"/>
      <c r="X10" s="490"/>
      <c r="Y10" s="490"/>
      <c r="Z10" s="490"/>
      <c r="AA10" s="490"/>
      <c r="AB10" s="490"/>
      <c r="AC10" s="490"/>
      <c r="AD10" s="491"/>
      <c r="AE10" s="446"/>
      <c r="AF10" s="447"/>
      <c r="AG10" s="447"/>
      <c r="AH10" s="447"/>
      <c r="AI10" s="447"/>
      <c r="AJ10" s="447"/>
      <c r="AK10" s="447"/>
      <c r="AL10" s="448"/>
      <c r="AM10" s="376"/>
      <c r="AN10"/>
      <c r="AO10" s="108"/>
      <c r="AP10" s="108"/>
      <c r="AQ10" s="95"/>
    </row>
    <row r="11" spans="1:43" s="40" customFormat="1" ht="13.65" customHeight="1" x14ac:dyDescent="0.25">
      <c r="A11" s="46">
        <f>ROW()</f>
        <v>11</v>
      </c>
      <c r="B11" s="565"/>
      <c r="C11" s="566"/>
      <c r="D11" s="566"/>
      <c r="E11" s="566"/>
      <c r="F11" s="574" t="str">
        <f>IF(V6=AP6,"","Non-pressure retaining structural welding")</f>
        <v/>
      </c>
      <c r="G11" s="575"/>
      <c r="H11" s="575"/>
      <c r="I11" s="575"/>
      <c r="J11" s="575"/>
      <c r="K11" s="575"/>
      <c r="L11" s="575"/>
      <c r="M11" s="575"/>
      <c r="N11" s="575"/>
      <c r="O11" s="575"/>
      <c r="P11" s="575"/>
      <c r="Q11" s="575"/>
      <c r="R11" s="575"/>
      <c r="S11" s="575"/>
      <c r="T11" s="575"/>
      <c r="U11" s="649"/>
      <c r="V11" s="490" t="str">
        <f>IF(V6=AP6,"","Input data")</f>
        <v/>
      </c>
      <c r="W11" s="490"/>
      <c r="X11" s="490"/>
      <c r="Y11" s="490"/>
      <c r="Z11" s="490"/>
      <c r="AA11" s="490"/>
      <c r="AB11" s="490"/>
      <c r="AC11" s="490"/>
      <c r="AD11" s="491"/>
      <c r="AE11" s="446"/>
      <c r="AF11" s="447"/>
      <c r="AG11" s="447"/>
      <c r="AH11" s="447"/>
      <c r="AI11" s="447"/>
      <c r="AJ11" s="447"/>
      <c r="AK11" s="447"/>
      <c r="AL11" s="448"/>
      <c r="AM11" s="376"/>
      <c r="AN11"/>
      <c r="AO11" s="108"/>
      <c r="AP11" s="108"/>
      <c r="AQ11" s="95"/>
    </row>
    <row r="12" spans="1:43" s="40" customFormat="1" ht="13.65" customHeight="1" x14ac:dyDescent="0.25">
      <c r="A12" s="46">
        <f>ROW()</f>
        <v>12</v>
      </c>
      <c r="B12" s="651" t="str">
        <f>IF(V6=AP6,"","6.12.3.3 d)")</f>
        <v/>
      </c>
      <c r="C12" s="652"/>
      <c r="D12" s="652"/>
      <c r="E12" s="652"/>
      <c r="F12" s="574" t="str">
        <f>IF(V6=AP6,"","MT or PT examination of plate edges")</f>
        <v/>
      </c>
      <c r="G12" s="575"/>
      <c r="H12" s="575"/>
      <c r="I12" s="575"/>
      <c r="J12" s="575"/>
      <c r="K12" s="575"/>
      <c r="L12" s="575"/>
      <c r="M12" s="575"/>
      <c r="N12" s="575"/>
      <c r="O12" s="575"/>
      <c r="P12" s="575"/>
      <c r="Q12" s="575"/>
      <c r="R12" s="575"/>
      <c r="S12" s="575"/>
      <c r="T12" s="575"/>
      <c r="U12" s="649"/>
      <c r="V12" s="490" t="str">
        <f>IF(V6=AP6,"","Input data")</f>
        <v/>
      </c>
      <c r="W12" s="490"/>
      <c r="X12" s="490"/>
      <c r="Y12" s="490"/>
      <c r="Z12" s="490"/>
      <c r="AA12" s="490"/>
      <c r="AB12" s="490"/>
      <c r="AC12" s="490"/>
      <c r="AD12" s="491"/>
      <c r="AE12" s="446"/>
      <c r="AF12" s="447"/>
      <c r="AG12" s="447"/>
      <c r="AH12" s="447"/>
      <c r="AI12" s="447"/>
      <c r="AJ12" s="447"/>
      <c r="AK12" s="447"/>
      <c r="AL12" s="448"/>
      <c r="AM12" s="376"/>
      <c r="AN12"/>
      <c r="AO12" s="108"/>
      <c r="AP12" s="108"/>
      <c r="AQ12" s="95"/>
    </row>
    <row r="13" spans="1:43" s="40" customFormat="1" ht="13.65" customHeight="1" x14ac:dyDescent="0.25">
      <c r="A13" s="46">
        <f>ROW()</f>
        <v>13</v>
      </c>
      <c r="B13" s="565"/>
      <c r="C13" s="566"/>
      <c r="D13" s="566"/>
      <c r="E13" s="566"/>
      <c r="F13" s="574" t="str">
        <f>IF(V6=AP6,"","Post weld heat treatment")</f>
        <v/>
      </c>
      <c r="G13" s="575"/>
      <c r="H13" s="575"/>
      <c r="I13" s="575"/>
      <c r="J13" s="575"/>
      <c r="K13" s="575"/>
      <c r="L13" s="575"/>
      <c r="M13" s="575"/>
      <c r="N13" s="575"/>
      <c r="O13" s="575"/>
      <c r="P13" s="575"/>
      <c r="Q13" s="575"/>
      <c r="R13" s="575"/>
      <c r="S13" s="575"/>
      <c r="T13" s="575"/>
      <c r="U13" s="649"/>
      <c r="V13" s="490" t="str">
        <f>IF(V6=AP6,"","Input data")</f>
        <v/>
      </c>
      <c r="W13" s="490"/>
      <c r="X13" s="490"/>
      <c r="Y13" s="490"/>
      <c r="Z13" s="490"/>
      <c r="AA13" s="490"/>
      <c r="AB13" s="490"/>
      <c r="AC13" s="490"/>
      <c r="AD13" s="491"/>
      <c r="AE13" s="446"/>
      <c r="AF13" s="447"/>
      <c r="AG13" s="447"/>
      <c r="AH13" s="447"/>
      <c r="AI13" s="447"/>
      <c r="AJ13" s="447"/>
      <c r="AK13" s="447"/>
      <c r="AL13" s="448"/>
      <c r="AM13" s="376"/>
      <c r="AN13"/>
      <c r="AO13" s="108"/>
      <c r="AP13" s="108"/>
      <c r="AQ13" s="95"/>
    </row>
    <row r="14" spans="1:43" s="40" customFormat="1" ht="13.65" customHeight="1" x14ac:dyDescent="0.25">
      <c r="A14" s="46">
        <f>ROW()</f>
        <v>14</v>
      </c>
      <c r="B14" s="565"/>
      <c r="C14" s="566"/>
      <c r="D14" s="566"/>
      <c r="E14" s="566"/>
      <c r="F14" s="574" t="str">
        <f>IF(V6=AP6,"","Post weld heat treatment of casing fabrication welds")</f>
        <v/>
      </c>
      <c r="G14" s="575"/>
      <c r="H14" s="575"/>
      <c r="I14" s="575"/>
      <c r="J14" s="575"/>
      <c r="K14" s="575"/>
      <c r="L14" s="575"/>
      <c r="M14" s="575"/>
      <c r="N14" s="575"/>
      <c r="O14" s="575"/>
      <c r="P14" s="575"/>
      <c r="Q14" s="575"/>
      <c r="R14" s="575"/>
      <c r="S14" s="575"/>
      <c r="T14" s="575"/>
      <c r="U14" s="649"/>
      <c r="V14" s="490" t="str">
        <f>IF(V6=AP6,"","Input data")</f>
        <v/>
      </c>
      <c r="W14" s="490"/>
      <c r="X14" s="490"/>
      <c r="Y14" s="490"/>
      <c r="Z14" s="490"/>
      <c r="AA14" s="490"/>
      <c r="AB14" s="490"/>
      <c r="AC14" s="490"/>
      <c r="AD14" s="491"/>
      <c r="AE14" s="446"/>
      <c r="AF14" s="447"/>
      <c r="AG14" s="447"/>
      <c r="AH14" s="447"/>
      <c r="AI14" s="447"/>
      <c r="AJ14" s="447"/>
      <c r="AK14" s="447"/>
      <c r="AL14" s="448"/>
      <c r="AM14" s="376"/>
      <c r="AN14"/>
      <c r="AO14" s="108"/>
      <c r="AP14" s="108"/>
      <c r="AQ14" s="95"/>
    </row>
    <row r="15" spans="1:43" s="40" customFormat="1" ht="13.65" customHeight="1" x14ac:dyDescent="0.25">
      <c r="A15" s="46">
        <f>ROW()</f>
        <v>15</v>
      </c>
      <c r="B15" s="565" t="s">
        <v>934</v>
      </c>
      <c r="C15" s="566"/>
      <c r="D15" s="566"/>
      <c r="E15" s="567"/>
      <c r="F15" s="446" t="s">
        <v>933</v>
      </c>
      <c r="G15" s="447"/>
      <c r="H15" s="447"/>
      <c r="I15" s="447"/>
      <c r="J15" s="447"/>
      <c r="K15" s="447"/>
      <c r="L15" s="447"/>
      <c r="M15" s="447"/>
      <c r="N15" s="447"/>
      <c r="O15" s="447"/>
      <c r="P15" s="447"/>
      <c r="Q15" s="447"/>
      <c r="R15" s="447"/>
      <c r="S15" s="447"/>
      <c r="T15" s="447"/>
      <c r="U15" s="447"/>
      <c r="V15" s="441" t="s">
        <v>69</v>
      </c>
      <c r="W15" s="441"/>
      <c r="X15" s="441"/>
      <c r="Y15" s="441"/>
      <c r="Z15" s="441"/>
      <c r="AA15" s="441"/>
      <c r="AB15" s="441"/>
      <c r="AC15" s="441"/>
      <c r="AD15" s="442"/>
      <c r="AE15" s="446"/>
      <c r="AF15" s="447"/>
      <c r="AG15" s="447"/>
      <c r="AH15" s="447"/>
      <c r="AI15" s="447"/>
      <c r="AJ15" s="447"/>
      <c r="AK15" s="447"/>
      <c r="AL15" s="448"/>
      <c r="AM15" s="376"/>
      <c r="AN15"/>
      <c r="AO15" s="110" t="s">
        <v>69</v>
      </c>
      <c r="AP15" s="113" t="s">
        <v>60</v>
      </c>
      <c r="AQ15" s="117" t="s">
        <v>61</v>
      </c>
    </row>
    <row r="16" spans="1:43" ht="13.65" customHeight="1" x14ac:dyDescent="0.25">
      <c r="A16" s="46">
        <f>ROW()</f>
        <v>16</v>
      </c>
      <c r="B16" s="619"/>
      <c r="C16" s="620"/>
      <c r="D16" s="620"/>
      <c r="E16" s="620"/>
      <c r="F16" s="465" t="s">
        <v>688</v>
      </c>
      <c r="G16" s="465"/>
      <c r="H16" s="465"/>
      <c r="I16" s="465"/>
      <c r="J16" s="465"/>
      <c r="K16" s="465"/>
      <c r="L16" s="465"/>
      <c r="M16" s="465"/>
      <c r="N16" s="465"/>
      <c r="O16" s="465"/>
      <c r="P16" s="465"/>
      <c r="Q16" s="465"/>
      <c r="R16" s="465"/>
      <c r="S16" s="465"/>
      <c r="T16" s="465"/>
      <c r="U16" s="465"/>
      <c r="V16" s="465"/>
      <c r="W16" s="465"/>
      <c r="X16" s="465"/>
      <c r="Y16" s="465"/>
      <c r="Z16" s="465"/>
      <c r="AA16" s="465"/>
      <c r="AB16" s="465"/>
      <c r="AC16" s="465"/>
      <c r="AD16" s="465"/>
      <c r="AE16" s="464"/>
      <c r="AF16" s="464"/>
      <c r="AG16" s="464"/>
      <c r="AH16" s="464"/>
      <c r="AI16" s="464"/>
      <c r="AJ16" s="464"/>
      <c r="AK16" s="464"/>
      <c r="AL16" s="529"/>
      <c r="AM16" s="376"/>
      <c r="AO16" s="95"/>
      <c r="AP16" s="95"/>
    </row>
    <row r="17" spans="1:43" s="59" customFormat="1" ht="13.65" customHeight="1" x14ac:dyDescent="0.25">
      <c r="A17" s="46">
        <f>ROW()</f>
        <v>17</v>
      </c>
      <c r="B17" s="565" t="s">
        <v>380</v>
      </c>
      <c r="C17" s="566"/>
      <c r="D17" s="566"/>
      <c r="E17" s="567"/>
      <c r="F17" s="446" t="s">
        <v>765</v>
      </c>
      <c r="G17" s="447"/>
      <c r="H17" s="447"/>
      <c r="I17" s="447"/>
      <c r="J17" s="447"/>
      <c r="K17" s="447"/>
      <c r="L17" s="447"/>
      <c r="M17" s="447"/>
      <c r="N17" s="447"/>
      <c r="O17" s="447"/>
      <c r="P17" s="447"/>
      <c r="Q17" s="447"/>
      <c r="R17" s="447"/>
      <c r="S17" s="447"/>
      <c r="T17" s="447"/>
      <c r="U17" s="447"/>
      <c r="V17" s="447"/>
      <c r="W17" s="441" t="s">
        <v>381</v>
      </c>
      <c r="X17" s="441"/>
      <c r="Y17" s="441"/>
      <c r="Z17" s="441"/>
      <c r="AA17" s="441"/>
      <c r="AB17" s="441"/>
      <c r="AC17" s="441"/>
      <c r="AD17" s="442"/>
      <c r="AE17" s="446"/>
      <c r="AF17" s="447"/>
      <c r="AG17" s="447"/>
      <c r="AH17" s="447"/>
      <c r="AI17" s="447"/>
      <c r="AJ17" s="447"/>
      <c r="AK17" s="447"/>
      <c r="AL17" s="448"/>
      <c r="AM17" s="382"/>
      <c r="AO17" s="211" t="s">
        <v>69</v>
      </c>
      <c r="AP17" s="103" t="s">
        <v>381</v>
      </c>
      <c r="AQ17" s="124" t="s">
        <v>378</v>
      </c>
    </row>
    <row r="18" spans="1:43" s="59" customFormat="1" ht="13.65" customHeight="1" x14ac:dyDescent="0.25">
      <c r="A18" s="46">
        <f>ROW()</f>
        <v>18</v>
      </c>
      <c r="B18" s="565"/>
      <c r="C18" s="566"/>
      <c r="D18" s="566"/>
      <c r="E18" s="567"/>
      <c r="F18" s="574" t="str">
        <f>IF(W17=AP17,"","List alternative inspection requirements (VI, MT, PT, RT, UT)")</f>
        <v/>
      </c>
      <c r="G18" s="575"/>
      <c r="H18" s="575"/>
      <c r="I18" s="575"/>
      <c r="J18" s="575"/>
      <c r="K18" s="575"/>
      <c r="L18" s="575"/>
      <c r="M18" s="575"/>
      <c r="N18" s="575"/>
      <c r="O18" s="575"/>
      <c r="P18" s="575"/>
      <c r="Q18" s="575"/>
      <c r="R18" s="575"/>
      <c r="S18" s="575"/>
      <c r="T18" s="575"/>
      <c r="U18" s="575"/>
      <c r="V18" s="575"/>
      <c r="W18" s="575"/>
      <c r="X18" s="575"/>
      <c r="Y18" s="575"/>
      <c r="Z18" s="575"/>
      <c r="AA18" s="575"/>
      <c r="AB18" s="575"/>
      <c r="AC18" s="575"/>
      <c r="AD18" s="649"/>
      <c r="AE18" s="446"/>
      <c r="AF18" s="447"/>
      <c r="AG18" s="447"/>
      <c r="AH18" s="447"/>
      <c r="AI18" s="447"/>
      <c r="AJ18" s="447"/>
      <c r="AK18" s="447"/>
      <c r="AL18" s="448"/>
      <c r="AM18" s="382"/>
      <c r="AO18" s="134"/>
      <c r="AP18" s="32"/>
      <c r="AQ18" s="60"/>
    </row>
    <row r="19" spans="1:43" s="59" customFormat="1" ht="13.65" customHeight="1" x14ac:dyDescent="0.25">
      <c r="A19" s="46">
        <f>ROW()</f>
        <v>19</v>
      </c>
      <c r="B19" s="565"/>
      <c r="C19" s="566"/>
      <c r="D19" s="566"/>
      <c r="E19" s="567"/>
      <c r="F19" s="574" t="str">
        <f>IF(W17=AP17,"","Component")</f>
        <v/>
      </c>
      <c r="G19" s="575"/>
      <c r="H19" s="575"/>
      <c r="I19" s="575"/>
      <c r="J19" s="575"/>
      <c r="K19" s="575"/>
      <c r="L19" s="575"/>
      <c r="M19" s="575"/>
      <c r="N19" s="575"/>
      <c r="O19" s="575"/>
      <c r="P19" s="575"/>
      <c r="Q19" s="575"/>
      <c r="R19" s="575"/>
      <c r="S19" s="575"/>
      <c r="T19" s="649"/>
      <c r="U19" s="650" t="str">
        <f>IF(W17=AP17,"","Inspection requirement")</f>
        <v/>
      </c>
      <c r="V19" s="650"/>
      <c r="W19" s="650"/>
      <c r="X19" s="650"/>
      <c r="Y19" s="650"/>
      <c r="Z19" s="650"/>
      <c r="AA19" s="650"/>
      <c r="AB19" s="650"/>
      <c r="AC19" s="650"/>
      <c r="AD19" s="650"/>
      <c r="AE19" s="446"/>
      <c r="AF19" s="447"/>
      <c r="AG19" s="447"/>
      <c r="AH19" s="447"/>
      <c r="AI19" s="447"/>
      <c r="AJ19" s="447"/>
      <c r="AK19" s="447"/>
      <c r="AL19" s="448"/>
      <c r="AM19" s="382"/>
      <c r="AO19" s="134"/>
      <c r="AP19" s="108"/>
      <c r="AQ19" s="60"/>
    </row>
    <row r="20" spans="1:43" s="59" customFormat="1" ht="13.65" customHeight="1" x14ac:dyDescent="0.25">
      <c r="A20" s="46">
        <f>ROW()</f>
        <v>20</v>
      </c>
      <c r="B20" s="565"/>
      <c r="C20" s="566"/>
      <c r="D20" s="566"/>
      <c r="E20" s="567"/>
      <c r="F20" s="574" t="str">
        <f>IF(W17=AP17,"","Casing : cast")</f>
        <v/>
      </c>
      <c r="G20" s="575"/>
      <c r="H20" s="575"/>
      <c r="I20" s="575"/>
      <c r="J20" s="575"/>
      <c r="K20" s="575"/>
      <c r="L20" s="575"/>
      <c r="M20" s="575"/>
      <c r="N20" s="575"/>
      <c r="O20" s="575"/>
      <c r="P20" s="575"/>
      <c r="Q20" s="575"/>
      <c r="R20" s="575"/>
      <c r="S20" s="575"/>
      <c r="T20" s="649"/>
      <c r="U20" s="486" t="str">
        <f>IF(W17=AP17,"","Input data")</f>
        <v/>
      </c>
      <c r="V20" s="486"/>
      <c r="W20" s="486"/>
      <c r="X20" s="486"/>
      <c r="Y20" s="486"/>
      <c r="Z20" s="486"/>
      <c r="AA20" s="486"/>
      <c r="AB20" s="486"/>
      <c r="AC20" s="486"/>
      <c r="AD20" s="486"/>
      <c r="AE20" s="446"/>
      <c r="AF20" s="447"/>
      <c r="AG20" s="447"/>
      <c r="AH20" s="447"/>
      <c r="AI20" s="447"/>
      <c r="AJ20" s="447"/>
      <c r="AK20" s="447"/>
      <c r="AL20" s="448"/>
      <c r="AM20" s="382"/>
      <c r="AO20" s="60"/>
      <c r="AP20" s="108"/>
      <c r="AQ20" s="60"/>
    </row>
    <row r="21" spans="1:43" s="59" customFormat="1" ht="13.65" customHeight="1" x14ac:dyDescent="0.25">
      <c r="A21" s="46">
        <f>ROW()</f>
        <v>21</v>
      </c>
      <c r="B21" s="565"/>
      <c r="C21" s="566"/>
      <c r="D21" s="566"/>
      <c r="E21" s="567"/>
      <c r="F21" s="574" t="str">
        <f>IF(W17=AP17,"","Casing : wrought")</f>
        <v/>
      </c>
      <c r="G21" s="575"/>
      <c r="H21" s="575"/>
      <c r="I21" s="575"/>
      <c r="J21" s="575"/>
      <c r="K21" s="575"/>
      <c r="L21" s="575"/>
      <c r="M21" s="575"/>
      <c r="N21" s="575"/>
      <c r="O21" s="575"/>
      <c r="P21" s="575"/>
      <c r="Q21" s="575"/>
      <c r="R21" s="575"/>
      <c r="S21" s="575"/>
      <c r="T21" s="649"/>
      <c r="U21" s="486" t="str">
        <f>IF(W17=AP17,"","Input data")</f>
        <v/>
      </c>
      <c r="V21" s="486"/>
      <c r="W21" s="486"/>
      <c r="X21" s="486"/>
      <c r="Y21" s="486"/>
      <c r="Z21" s="486"/>
      <c r="AA21" s="486"/>
      <c r="AB21" s="486"/>
      <c r="AC21" s="486"/>
      <c r="AD21" s="486"/>
      <c r="AE21" s="446"/>
      <c r="AF21" s="447"/>
      <c r="AG21" s="447"/>
      <c r="AH21" s="447"/>
      <c r="AI21" s="447"/>
      <c r="AJ21" s="447"/>
      <c r="AK21" s="447"/>
      <c r="AL21" s="448"/>
      <c r="AM21" s="382"/>
      <c r="AO21" s="134"/>
      <c r="AP21" s="108"/>
      <c r="AQ21" s="60"/>
    </row>
    <row r="22" spans="1:43" s="59" customFormat="1" ht="13.65" customHeight="1" x14ac:dyDescent="0.25">
      <c r="A22" s="46">
        <f>ROW()</f>
        <v>22</v>
      </c>
      <c r="B22" s="565"/>
      <c r="C22" s="566"/>
      <c r="D22" s="566"/>
      <c r="E22" s="567"/>
      <c r="F22" s="574" t="str">
        <f>IF(W17=AP17,"","Nozzle weld : casing")</f>
        <v/>
      </c>
      <c r="G22" s="575"/>
      <c r="H22" s="575"/>
      <c r="I22" s="575"/>
      <c r="J22" s="575"/>
      <c r="K22" s="575"/>
      <c r="L22" s="575"/>
      <c r="M22" s="575"/>
      <c r="N22" s="575"/>
      <c r="O22" s="575"/>
      <c r="P22" s="575"/>
      <c r="Q22" s="575"/>
      <c r="R22" s="575"/>
      <c r="S22" s="575"/>
      <c r="T22" s="649"/>
      <c r="U22" s="486" t="str">
        <f>IF(W17=AP17,"","Input data")</f>
        <v/>
      </c>
      <c r="V22" s="486"/>
      <c r="W22" s="486"/>
      <c r="X22" s="486"/>
      <c r="Y22" s="486"/>
      <c r="Z22" s="486"/>
      <c r="AA22" s="486"/>
      <c r="AB22" s="486"/>
      <c r="AC22" s="486"/>
      <c r="AD22" s="486"/>
      <c r="AE22" s="446"/>
      <c r="AF22" s="447"/>
      <c r="AG22" s="447"/>
      <c r="AH22" s="447"/>
      <c r="AI22" s="447"/>
      <c r="AJ22" s="447"/>
      <c r="AK22" s="447"/>
      <c r="AL22" s="448"/>
      <c r="AM22" s="382"/>
      <c r="AO22" s="134"/>
      <c r="AP22" s="108"/>
      <c r="AQ22" s="60"/>
    </row>
    <row r="23" spans="1:43" s="59" customFormat="1" ht="13.65" customHeight="1" x14ac:dyDescent="0.25">
      <c r="A23" s="46">
        <f>ROW()</f>
        <v>23</v>
      </c>
      <c r="B23" s="565"/>
      <c r="C23" s="566"/>
      <c r="D23" s="566"/>
      <c r="E23" s="567"/>
      <c r="F23" s="574" t="str">
        <f>IF(W17=AP17,"","Fabricated casing welds")</f>
        <v/>
      </c>
      <c r="G23" s="575"/>
      <c r="H23" s="575"/>
      <c r="I23" s="575"/>
      <c r="J23" s="575"/>
      <c r="K23" s="575"/>
      <c r="L23" s="575"/>
      <c r="M23" s="575"/>
      <c r="N23" s="575"/>
      <c r="O23" s="575"/>
      <c r="P23" s="575"/>
      <c r="Q23" s="575"/>
      <c r="R23" s="575"/>
      <c r="S23" s="575"/>
      <c r="T23" s="649"/>
      <c r="U23" s="486" t="str">
        <f>IF(W17=AP17,"","Input data")</f>
        <v/>
      </c>
      <c r="V23" s="486"/>
      <c r="W23" s="486"/>
      <c r="X23" s="486"/>
      <c r="Y23" s="486"/>
      <c r="Z23" s="486"/>
      <c r="AA23" s="486"/>
      <c r="AB23" s="486"/>
      <c r="AC23" s="486"/>
      <c r="AD23" s="486"/>
      <c r="AE23" s="446"/>
      <c r="AF23" s="447"/>
      <c r="AG23" s="447"/>
      <c r="AH23" s="447"/>
      <c r="AI23" s="447"/>
      <c r="AJ23" s="447"/>
      <c r="AK23" s="447"/>
      <c r="AL23" s="448"/>
      <c r="AM23" s="382"/>
      <c r="AO23" s="134"/>
      <c r="AP23" s="108"/>
      <c r="AQ23" s="60"/>
    </row>
    <row r="24" spans="1:43" s="59" customFormat="1" ht="13.65" customHeight="1" x14ac:dyDescent="0.25">
      <c r="A24" s="46">
        <f>ROW()</f>
        <v>24</v>
      </c>
      <c r="B24" s="565"/>
      <c r="C24" s="566"/>
      <c r="D24" s="566"/>
      <c r="E24" s="567"/>
      <c r="F24" s="574" t="str">
        <f>IF(W17=AP17,"","Auxiliary connection welds")</f>
        <v/>
      </c>
      <c r="G24" s="575"/>
      <c r="H24" s="575"/>
      <c r="I24" s="575"/>
      <c r="J24" s="575"/>
      <c r="K24" s="575"/>
      <c r="L24" s="575"/>
      <c r="M24" s="575"/>
      <c r="N24" s="575"/>
      <c r="O24" s="575"/>
      <c r="P24" s="575"/>
      <c r="Q24" s="575"/>
      <c r="R24" s="575"/>
      <c r="S24" s="575"/>
      <c r="T24" s="649"/>
      <c r="U24" s="486" t="str">
        <f>IF(W17=AP17,"","Input data")</f>
        <v/>
      </c>
      <c r="V24" s="486"/>
      <c r="W24" s="486"/>
      <c r="X24" s="486"/>
      <c r="Y24" s="486"/>
      <c r="Z24" s="486"/>
      <c r="AA24" s="486"/>
      <c r="AB24" s="486"/>
      <c r="AC24" s="486"/>
      <c r="AD24" s="486"/>
      <c r="AE24" s="446"/>
      <c r="AF24" s="447"/>
      <c r="AG24" s="447"/>
      <c r="AH24" s="447"/>
      <c r="AI24" s="447"/>
      <c r="AJ24" s="447"/>
      <c r="AK24" s="447"/>
      <c r="AL24" s="448"/>
      <c r="AM24" s="382"/>
      <c r="AO24" s="134"/>
      <c r="AP24" s="108"/>
      <c r="AQ24" s="60"/>
    </row>
    <row r="25" spans="1:43" s="59" customFormat="1" ht="13.65" customHeight="1" x14ac:dyDescent="0.25">
      <c r="A25" s="46">
        <f>ROW()</f>
        <v>25</v>
      </c>
      <c r="B25" s="565"/>
      <c r="C25" s="566"/>
      <c r="D25" s="566"/>
      <c r="E25" s="567"/>
      <c r="F25" s="574" t="str">
        <f>IF(W17=AP17,"","Internals")</f>
        <v/>
      </c>
      <c r="G25" s="575"/>
      <c r="H25" s="575"/>
      <c r="I25" s="575"/>
      <c r="J25" s="575"/>
      <c r="K25" s="575"/>
      <c r="L25" s="575"/>
      <c r="M25" s="575"/>
      <c r="N25" s="575"/>
      <c r="O25" s="575"/>
      <c r="P25" s="575"/>
      <c r="Q25" s="575"/>
      <c r="R25" s="575"/>
      <c r="S25" s="575"/>
      <c r="T25" s="649"/>
      <c r="U25" s="486" t="str">
        <f>IF(W17=AP17,"","Input data")</f>
        <v/>
      </c>
      <c r="V25" s="486"/>
      <c r="W25" s="486"/>
      <c r="X25" s="486"/>
      <c r="Y25" s="486"/>
      <c r="Z25" s="486"/>
      <c r="AA25" s="486"/>
      <c r="AB25" s="486"/>
      <c r="AC25" s="486"/>
      <c r="AD25" s="486"/>
      <c r="AE25" s="446"/>
      <c r="AF25" s="447"/>
      <c r="AG25" s="447"/>
      <c r="AH25" s="447"/>
      <c r="AI25" s="447"/>
      <c r="AJ25" s="447"/>
      <c r="AK25" s="447"/>
      <c r="AL25" s="448"/>
      <c r="AM25" s="382"/>
      <c r="AO25" s="134"/>
      <c r="AP25" s="108"/>
      <c r="AQ25" s="60"/>
    </row>
    <row r="26" spans="1:43" s="59" customFormat="1" ht="13.65" customHeight="1" x14ac:dyDescent="0.25">
      <c r="A26" s="46">
        <f>ROW()</f>
        <v>26</v>
      </c>
      <c r="B26" s="565"/>
      <c r="C26" s="566"/>
      <c r="D26" s="566"/>
      <c r="E26" s="567"/>
      <c r="F26" s="574" t="str">
        <f>IF(W17=AP17,"","Auxiliary process piping: socket-welded")</f>
        <v/>
      </c>
      <c r="G26" s="575"/>
      <c r="H26" s="575"/>
      <c r="I26" s="575"/>
      <c r="J26" s="575"/>
      <c r="K26" s="575"/>
      <c r="L26" s="575"/>
      <c r="M26" s="575"/>
      <c r="N26" s="575"/>
      <c r="O26" s="575"/>
      <c r="P26" s="575"/>
      <c r="Q26" s="575"/>
      <c r="R26" s="575"/>
      <c r="S26" s="575"/>
      <c r="T26" s="649"/>
      <c r="U26" s="486" t="str">
        <f>IF(W17=AP17,"","Input data")</f>
        <v/>
      </c>
      <c r="V26" s="486"/>
      <c r="W26" s="486"/>
      <c r="X26" s="486"/>
      <c r="Y26" s="486"/>
      <c r="Z26" s="486"/>
      <c r="AA26" s="486"/>
      <c r="AB26" s="486"/>
      <c r="AC26" s="486"/>
      <c r="AD26" s="486"/>
      <c r="AE26" s="446"/>
      <c r="AF26" s="447"/>
      <c r="AG26" s="447"/>
      <c r="AH26" s="447"/>
      <c r="AI26" s="447"/>
      <c r="AJ26" s="447"/>
      <c r="AK26" s="447"/>
      <c r="AL26" s="448"/>
      <c r="AM26" s="382"/>
      <c r="AO26" s="134"/>
      <c r="AP26" s="108"/>
      <c r="AQ26" s="60"/>
    </row>
    <row r="27" spans="1:43" s="59" customFormat="1" ht="13.65" customHeight="1" x14ac:dyDescent="0.25">
      <c r="A27" s="46">
        <f>ROW()</f>
        <v>27</v>
      </c>
      <c r="B27" s="565"/>
      <c r="C27" s="566"/>
      <c r="D27" s="566"/>
      <c r="E27" s="567"/>
      <c r="F27" s="574" t="str">
        <f>IF(W17=AP17,"","Auxiliary process piping: butt-welded")</f>
        <v/>
      </c>
      <c r="G27" s="575"/>
      <c r="H27" s="575"/>
      <c r="I27" s="575"/>
      <c r="J27" s="575"/>
      <c r="K27" s="575"/>
      <c r="L27" s="575"/>
      <c r="M27" s="575"/>
      <c r="N27" s="575"/>
      <c r="O27" s="575"/>
      <c r="P27" s="575"/>
      <c r="Q27" s="575"/>
      <c r="R27" s="575"/>
      <c r="S27" s="575"/>
      <c r="T27" s="649"/>
      <c r="U27" s="486" t="str">
        <f>IF(W17=AP17,"","Input data")</f>
        <v/>
      </c>
      <c r="V27" s="486"/>
      <c r="W27" s="486"/>
      <c r="X27" s="486"/>
      <c r="Y27" s="486"/>
      <c r="Z27" s="486"/>
      <c r="AA27" s="486"/>
      <c r="AB27" s="486"/>
      <c r="AC27" s="486"/>
      <c r="AD27" s="486"/>
      <c r="AE27" s="446"/>
      <c r="AF27" s="447"/>
      <c r="AG27" s="447"/>
      <c r="AH27" s="447"/>
      <c r="AI27" s="447"/>
      <c r="AJ27" s="447"/>
      <c r="AK27" s="447"/>
      <c r="AL27" s="448"/>
      <c r="AM27" s="382"/>
      <c r="AO27" s="134"/>
      <c r="AP27" s="108"/>
      <c r="AQ27" s="60"/>
    </row>
    <row r="28" spans="1:43" s="59" customFormat="1" ht="13.65" customHeight="1" x14ac:dyDescent="0.25">
      <c r="A28" s="46">
        <f>ROW()</f>
        <v>28</v>
      </c>
      <c r="B28" s="565"/>
      <c r="C28" s="566"/>
      <c r="D28" s="566"/>
      <c r="E28" s="567"/>
      <c r="F28" s="574" t="str">
        <f>IF(W17=AP17,"","Casing attachment welds")</f>
        <v/>
      </c>
      <c r="G28" s="575"/>
      <c r="H28" s="575"/>
      <c r="I28" s="575"/>
      <c r="J28" s="575"/>
      <c r="K28" s="575"/>
      <c r="L28" s="575"/>
      <c r="M28" s="575"/>
      <c r="N28" s="575"/>
      <c r="O28" s="575"/>
      <c r="P28" s="575"/>
      <c r="Q28" s="575"/>
      <c r="R28" s="575"/>
      <c r="S28" s="575"/>
      <c r="T28" s="649"/>
      <c r="U28" s="486" t="str">
        <f>IF(W17=AP17,"","Input data")</f>
        <v/>
      </c>
      <c r="V28" s="486"/>
      <c r="W28" s="486"/>
      <c r="X28" s="486"/>
      <c r="Y28" s="486"/>
      <c r="Z28" s="486"/>
      <c r="AA28" s="486"/>
      <c r="AB28" s="486"/>
      <c r="AC28" s="486"/>
      <c r="AD28" s="486"/>
      <c r="AE28" s="446"/>
      <c r="AF28" s="447"/>
      <c r="AG28" s="447"/>
      <c r="AH28" s="447"/>
      <c r="AI28" s="447"/>
      <c r="AJ28" s="447"/>
      <c r="AK28" s="447"/>
      <c r="AL28" s="448"/>
      <c r="AM28" s="382"/>
      <c r="AO28" s="134"/>
      <c r="AP28" s="108"/>
      <c r="AQ28" s="60"/>
    </row>
    <row r="29" spans="1:43" ht="13.65" customHeight="1" x14ac:dyDescent="0.25">
      <c r="A29" s="46">
        <f>ROW()</f>
        <v>29</v>
      </c>
      <c r="B29" s="565" t="s">
        <v>382</v>
      </c>
      <c r="C29" s="566"/>
      <c r="D29" s="566"/>
      <c r="E29" s="567"/>
      <c r="F29" s="446" t="s">
        <v>766</v>
      </c>
      <c r="G29" s="447"/>
      <c r="H29" s="447"/>
      <c r="I29" s="447"/>
      <c r="J29" s="447"/>
      <c r="K29" s="447"/>
      <c r="L29" s="447"/>
      <c r="M29" s="447"/>
      <c r="N29" s="447"/>
      <c r="O29" s="447"/>
      <c r="P29" s="447"/>
      <c r="Q29" s="447"/>
      <c r="R29" s="447"/>
      <c r="S29" s="447"/>
      <c r="T29" s="447"/>
      <c r="U29" s="546" t="s">
        <v>439</v>
      </c>
      <c r="V29" s="546"/>
      <c r="W29" s="546"/>
      <c r="X29" s="546"/>
      <c r="Y29" s="546"/>
      <c r="Z29" s="546"/>
      <c r="AA29" s="546"/>
      <c r="AB29" s="546"/>
      <c r="AC29" s="546"/>
      <c r="AD29" s="551"/>
      <c r="AE29" s="446"/>
      <c r="AF29" s="447"/>
      <c r="AG29" s="447"/>
      <c r="AH29" s="447"/>
      <c r="AI29" s="447"/>
      <c r="AJ29" s="447"/>
      <c r="AK29" s="447"/>
      <c r="AL29" s="448"/>
      <c r="AM29" s="376"/>
      <c r="AO29" s="267" t="s">
        <v>69</v>
      </c>
      <c r="AP29" s="103" t="s">
        <v>439</v>
      </c>
      <c r="AQ29" s="146" t="s">
        <v>378</v>
      </c>
    </row>
    <row r="30" spans="1:43" ht="13.65" customHeight="1" x14ac:dyDescent="0.25">
      <c r="A30" s="46">
        <f>ROW()</f>
        <v>30</v>
      </c>
      <c r="B30" s="565"/>
      <c r="C30" s="566"/>
      <c r="D30" s="566"/>
      <c r="E30" s="567"/>
      <c r="F30" s="574" t="str">
        <f>IF(U29=AP29,"","List alternative inspection methods and acceptance criteria :")</f>
        <v/>
      </c>
      <c r="G30" s="575"/>
      <c r="H30" s="575"/>
      <c r="I30" s="575"/>
      <c r="J30" s="575"/>
      <c r="K30" s="575"/>
      <c r="L30" s="575"/>
      <c r="M30" s="575"/>
      <c r="N30" s="575"/>
      <c r="O30" s="575"/>
      <c r="P30" s="575"/>
      <c r="Q30" s="575"/>
      <c r="R30" s="575"/>
      <c r="S30" s="575"/>
      <c r="T30" s="575"/>
      <c r="U30" s="575"/>
      <c r="V30" s="575"/>
      <c r="W30" s="575"/>
      <c r="X30" s="575"/>
      <c r="Y30" s="575"/>
      <c r="Z30" s="575"/>
      <c r="AA30" s="575"/>
      <c r="AB30" s="575"/>
      <c r="AC30" s="575"/>
      <c r="AD30" s="649"/>
      <c r="AE30" s="446"/>
      <c r="AF30" s="447"/>
      <c r="AG30" s="447"/>
      <c r="AH30" s="447"/>
      <c r="AI30" s="447"/>
      <c r="AJ30" s="447"/>
      <c r="AK30" s="447"/>
      <c r="AL30" s="448"/>
      <c r="AM30" s="376"/>
      <c r="AO30" s="95"/>
      <c r="AP30" s="12"/>
    </row>
    <row r="31" spans="1:43" ht="13.65" customHeight="1" x14ac:dyDescent="0.25">
      <c r="A31" s="46">
        <f>ROW()</f>
        <v>31</v>
      </c>
      <c r="B31" s="565"/>
      <c r="C31" s="566"/>
      <c r="D31" s="566"/>
      <c r="E31" s="567"/>
      <c r="F31" s="574"/>
      <c r="G31" s="575"/>
      <c r="H31" s="575"/>
      <c r="I31" s="575"/>
      <c r="J31" s="575"/>
      <c r="K31" s="575"/>
      <c r="L31" s="575"/>
      <c r="M31" s="575"/>
      <c r="N31" s="575"/>
      <c r="O31" s="575"/>
      <c r="P31" s="575"/>
      <c r="Q31" s="575"/>
      <c r="R31" s="649"/>
      <c r="S31" s="653" t="str">
        <f>IF(U29=AP29,"","Acceptance Criteria")</f>
        <v/>
      </c>
      <c r="T31" s="533"/>
      <c r="U31" s="533"/>
      <c r="V31" s="533"/>
      <c r="W31" s="533"/>
      <c r="X31" s="533"/>
      <c r="Y31" s="533"/>
      <c r="Z31" s="533"/>
      <c r="AA31" s="533"/>
      <c r="AB31" s="533"/>
      <c r="AC31" s="533"/>
      <c r="AD31" s="630"/>
      <c r="AE31" s="446"/>
      <c r="AF31" s="447"/>
      <c r="AG31" s="447"/>
      <c r="AH31" s="447"/>
      <c r="AI31" s="447"/>
      <c r="AJ31" s="447"/>
      <c r="AK31" s="447"/>
      <c r="AL31" s="448"/>
      <c r="AM31" s="376"/>
      <c r="AO31" s="95"/>
      <c r="AP31" s="108"/>
    </row>
    <row r="32" spans="1:43" ht="13.65" customHeight="1" x14ac:dyDescent="0.25">
      <c r="A32" s="46">
        <f>ROW()</f>
        <v>32</v>
      </c>
      <c r="B32" s="565"/>
      <c r="C32" s="566"/>
      <c r="D32" s="566"/>
      <c r="E32" s="567"/>
      <c r="F32" s="574" t="str">
        <f>IF(U29=AP29,"","Type of inspection")</f>
        <v/>
      </c>
      <c r="G32" s="575"/>
      <c r="H32" s="575"/>
      <c r="I32" s="575"/>
      <c r="J32" s="575"/>
      <c r="K32" s="575"/>
      <c r="L32" s="649"/>
      <c r="M32" s="653" t="str">
        <f>IF(U29=AP29,"","Methods")</f>
        <v/>
      </c>
      <c r="N32" s="533"/>
      <c r="O32" s="533"/>
      <c r="P32" s="533"/>
      <c r="Q32" s="533"/>
      <c r="R32" s="630"/>
      <c r="S32" s="653" t="str">
        <f>IF(U29=AP29,"","For fabrications")</f>
        <v/>
      </c>
      <c r="T32" s="533"/>
      <c r="U32" s="533"/>
      <c r="V32" s="533"/>
      <c r="W32" s="533"/>
      <c r="X32" s="630"/>
      <c r="Y32" s="653" t="str">
        <f>IF(U29=AP29,"","For castings")</f>
        <v/>
      </c>
      <c r="Z32" s="533"/>
      <c r="AA32" s="533"/>
      <c r="AB32" s="533"/>
      <c r="AC32" s="533"/>
      <c r="AD32" s="630"/>
      <c r="AE32" s="446"/>
      <c r="AF32" s="447"/>
      <c r="AG32" s="447"/>
      <c r="AH32" s="447"/>
      <c r="AI32" s="447"/>
      <c r="AJ32" s="447"/>
      <c r="AK32" s="447"/>
      <c r="AL32" s="448"/>
      <c r="AM32" s="376"/>
      <c r="AO32" s="95"/>
      <c r="AP32" s="108"/>
    </row>
    <row r="33" spans="1:43" ht="13.65" customHeight="1" x14ac:dyDescent="0.25">
      <c r="A33" s="46">
        <f>ROW()</f>
        <v>33</v>
      </c>
      <c r="B33" s="565"/>
      <c r="C33" s="566"/>
      <c r="D33" s="566"/>
      <c r="E33" s="567"/>
      <c r="F33" s="574" t="str">
        <f>IF(U29=AP29,"","Visual (all surfaces)")</f>
        <v/>
      </c>
      <c r="G33" s="575"/>
      <c r="H33" s="575"/>
      <c r="I33" s="575"/>
      <c r="J33" s="575"/>
      <c r="K33" s="575"/>
      <c r="L33" s="649"/>
      <c r="M33" s="550" t="str">
        <f>IF(U29=AP29,"","Input data")</f>
        <v/>
      </c>
      <c r="N33" s="546"/>
      <c r="O33" s="546"/>
      <c r="P33" s="546"/>
      <c r="Q33" s="546"/>
      <c r="R33" s="551"/>
      <c r="S33" s="550" t="str">
        <f>IF(U29=AP29,"","Input data")</f>
        <v/>
      </c>
      <c r="T33" s="546"/>
      <c r="U33" s="546"/>
      <c r="V33" s="546"/>
      <c r="W33" s="546"/>
      <c r="X33" s="551"/>
      <c r="Y33" s="550" t="str">
        <f>IF(U29=AP29,"","Input data")</f>
        <v/>
      </c>
      <c r="Z33" s="546"/>
      <c r="AA33" s="546"/>
      <c r="AB33" s="546"/>
      <c r="AC33" s="546"/>
      <c r="AD33" s="551"/>
      <c r="AE33" s="446"/>
      <c r="AF33" s="447"/>
      <c r="AG33" s="447"/>
      <c r="AH33" s="447"/>
      <c r="AI33" s="447"/>
      <c r="AJ33" s="447"/>
      <c r="AK33" s="447"/>
      <c r="AL33" s="448"/>
      <c r="AM33" s="376"/>
      <c r="AO33" s="60"/>
      <c r="AP33" s="108"/>
    </row>
    <row r="34" spans="1:43" ht="13.65" customHeight="1" x14ac:dyDescent="0.25">
      <c r="A34" s="46">
        <f>ROW()</f>
        <v>34</v>
      </c>
      <c r="B34" s="565"/>
      <c r="C34" s="566"/>
      <c r="D34" s="566"/>
      <c r="E34" s="567"/>
      <c r="F34" s="574" t="str">
        <f>IF(U29=AP29,"","Liquid penetrant")</f>
        <v/>
      </c>
      <c r="G34" s="575"/>
      <c r="H34" s="575"/>
      <c r="I34" s="575"/>
      <c r="J34" s="575"/>
      <c r="K34" s="575"/>
      <c r="L34" s="649"/>
      <c r="M34" s="550" t="str">
        <f>IF(U29=AP29,"","Input data")</f>
        <v/>
      </c>
      <c r="N34" s="546"/>
      <c r="O34" s="546"/>
      <c r="P34" s="546"/>
      <c r="Q34" s="546"/>
      <c r="R34" s="551"/>
      <c r="S34" s="550" t="str">
        <f>IF(U29=AP29,"","Input data")</f>
        <v/>
      </c>
      <c r="T34" s="546"/>
      <c r="U34" s="546"/>
      <c r="V34" s="546"/>
      <c r="W34" s="546"/>
      <c r="X34" s="551"/>
      <c r="Y34" s="550" t="str">
        <f>IF(U29=AP29,"","Input data")</f>
        <v/>
      </c>
      <c r="Z34" s="546"/>
      <c r="AA34" s="546"/>
      <c r="AB34" s="546"/>
      <c r="AC34" s="546"/>
      <c r="AD34" s="551"/>
      <c r="AE34" s="446"/>
      <c r="AF34" s="447"/>
      <c r="AG34" s="447"/>
      <c r="AH34" s="447"/>
      <c r="AI34" s="447"/>
      <c r="AJ34" s="447"/>
      <c r="AK34" s="447"/>
      <c r="AL34" s="448"/>
      <c r="AM34" s="376"/>
      <c r="AO34" s="95"/>
      <c r="AP34" s="108"/>
    </row>
    <row r="35" spans="1:43" ht="13.65" customHeight="1" x14ac:dyDescent="0.25">
      <c r="A35" s="46">
        <f>ROW()</f>
        <v>35</v>
      </c>
      <c r="B35" s="565"/>
      <c r="C35" s="566"/>
      <c r="D35" s="566"/>
      <c r="E35" s="567"/>
      <c r="F35" s="574" t="str">
        <f>IF(U29=AP29,"","Magnetic particle")</f>
        <v/>
      </c>
      <c r="G35" s="575"/>
      <c r="H35" s="575"/>
      <c r="I35" s="575"/>
      <c r="J35" s="575"/>
      <c r="K35" s="575"/>
      <c r="L35" s="649"/>
      <c r="M35" s="550" t="str">
        <f>IF(U29=AP29,"","Input data")</f>
        <v/>
      </c>
      <c r="N35" s="546"/>
      <c r="O35" s="546"/>
      <c r="P35" s="546"/>
      <c r="Q35" s="546"/>
      <c r="R35" s="551"/>
      <c r="S35" s="550" t="str">
        <f>IF(U29=AP29,"","Input data")</f>
        <v/>
      </c>
      <c r="T35" s="546"/>
      <c r="U35" s="546"/>
      <c r="V35" s="546"/>
      <c r="W35" s="546"/>
      <c r="X35" s="551"/>
      <c r="Y35" s="550" t="str">
        <f>IF(U29=AP29,"","Input data")</f>
        <v/>
      </c>
      <c r="Z35" s="546"/>
      <c r="AA35" s="546"/>
      <c r="AB35" s="546"/>
      <c r="AC35" s="546"/>
      <c r="AD35" s="551"/>
      <c r="AE35" s="446"/>
      <c r="AF35" s="447"/>
      <c r="AG35" s="447"/>
      <c r="AH35" s="447"/>
      <c r="AI35" s="447"/>
      <c r="AJ35" s="447"/>
      <c r="AK35" s="447"/>
      <c r="AL35" s="448"/>
      <c r="AM35" s="376"/>
      <c r="AO35" s="95"/>
      <c r="AP35" s="108"/>
    </row>
    <row r="36" spans="1:43" ht="13.65" customHeight="1" x14ac:dyDescent="0.25">
      <c r="A36" s="46">
        <f>ROW()</f>
        <v>36</v>
      </c>
      <c r="B36" s="565"/>
      <c r="C36" s="566"/>
      <c r="D36" s="566"/>
      <c r="E36" s="567"/>
      <c r="F36" s="574" t="str">
        <f>IF(U29=AP29,"","Radiographic")</f>
        <v/>
      </c>
      <c r="G36" s="575"/>
      <c r="H36" s="575"/>
      <c r="I36" s="575"/>
      <c r="J36" s="575"/>
      <c r="K36" s="575"/>
      <c r="L36" s="649"/>
      <c r="M36" s="550" t="str">
        <f>IF(U29=AP29,"","Input data")</f>
        <v/>
      </c>
      <c r="N36" s="546"/>
      <c r="O36" s="546"/>
      <c r="P36" s="546"/>
      <c r="Q36" s="546"/>
      <c r="R36" s="551"/>
      <c r="S36" s="550" t="str">
        <f>IF(U29=AP29,"","Input data")</f>
        <v/>
      </c>
      <c r="T36" s="546"/>
      <c r="U36" s="546"/>
      <c r="V36" s="546"/>
      <c r="W36" s="546"/>
      <c r="X36" s="551"/>
      <c r="Y36" s="550" t="str">
        <f>IF(U29=AP29,"","Input data")</f>
        <v/>
      </c>
      <c r="Z36" s="546"/>
      <c r="AA36" s="546"/>
      <c r="AB36" s="546"/>
      <c r="AC36" s="546"/>
      <c r="AD36" s="551"/>
      <c r="AE36" s="446"/>
      <c r="AF36" s="447"/>
      <c r="AG36" s="447"/>
      <c r="AH36" s="447"/>
      <c r="AI36" s="447"/>
      <c r="AJ36" s="447"/>
      <c r="AK36" s="447"/>
      <c r="AL36" s="448"/>
      <c r="AM36" s="376"/>
      <c r="AO36" s="95"/>
      <c r="AP36" s="108"/>
    </row>
    <row r="37" spans="1:43" ht="13.65" customHeight="1" x14ac:dyDescent="0.25">
      <c r="A37" s="46">
        <f>ROW()</f>
        <v>37</v>
      </c>
      <c r="B37" s="565"/>
      <c r="C37" s="566"/>
      <c r="D37" s="566"/>
      <c r="E37" s="567"/>
      <c r="F37" s="574" t="str">
        <f>IF(U29=AP29,"","Ultrasonic")</f>
        <v/>
      </c>
      <c r="G37" s="575"/>
      <c r="H37" s="575"/>
      <c r="I37" s="575"/>
      <c r="J37" s="575"/>
      <c r="K37" s="575"/>
      <c r="L37" s="649"/>
      <c r="M37" s="550" t="str">
        <f>IF(U29=AP29,"","Input data")</f>
        <v/>
      </c>
      <c r="N37" s="546"/>
      <c r="O37" s="546"/>
      <c r="P37" s="546"/>
      <c r="Q37" s="546"/>
      <c r="R37" s="551"/>
      <c r="S37" s="550" t="str">
        <f>IF(U29=AP29,"","Input data")</f>
        <v/>
      </c>
      <c r="T37" s="546"/>
      <c r="U37" s="546"/>
      <c r="V37" s="546"/>
      <c r="W37" s="546"/>
      <c r="X37" s="551"/>
      <c r="Y37" s="550" t="str">
        <f>IF(U29=AP29,"","Input data")</f>
        <v/>
      </c>
      <c r="Z37" s="546"/>
      <c r="AA37" s="546"/>
      <c r="AB37" s="546"/>
      <c r="AC37" s="546"/>
      <c r="AD37" s="551"/>
      <c r="AE37" s="446"/>
      <c r="AF37" s="447"/>
      <c r="AG37" s="447"/>
      <c r="AH37" s="447"/>
      <c r="AI37" s="447"/>
      <c r="AJ37" s="447"/>
      <c r="AK37" s="447"/>
      <c r="AL37" s="448"/>
      <c r="AM37" s="376"/>
      <c r="AO37" s="95"/>
      <c r="AP37" s="108"/>
    </row>
    <row r="38" spans="1:43" ht="13.65" customHeight="1" x14ac:dyDescent="0.25">
      <c r="A38" s="46">
        <f>ROW()</f>
        <v>38</v>
      </c>
      <c r="B38" s="565"/>
      <c r="C38" s="566"/>
      <c r="D38" s="566"/>
      <c r="E38" s="567"/>
      <c r="F38" s="574" t="str">
        <f>IF(U29=AP29,"","Test")</f>
        <v/>
      </c>
      <c r="G38" s="575"/>
      <c r="H38" s="575"/>
      <c r="I38" s="575"/>
      <c r="J38" s="575"/>
      <c r="K38" s="575"/>
      <c r="L38" s="649"/>
      <c r="M38" s="550" t="str">
        <f>IF(U29=AP29,"","Input data")</f>
        <v/>
      </c>
      <c r="N38" s="546"/>
      <c r="O38" s="546"/>
      <c r="P38" s="546"/>
      <c r="Q38" s="546"/>
      <c r="R38" s="551"/>
      <c r="S38" s="550" t="str">
        <f>IF(U29=AP29,"","Input data")</f>
        <v/>
      </c>
      <c r="T38" s="546"/>
      <c r="U38" s="546"/>
      <c r="V38" s="546"/>
      <c r="W38" s="546"/>
      <c r="X38" s="551"/>
      <c r="Y38" s="550" t="str">
        <f>IF(U29=AP29,"","Input data")</f>
        <v/>
      </c>
      <c r="Z38" s="546"/>
      <c r="AA38" s="546"/>
      <c r="AB38" s="546"/>
      <c r="AC38" s="546"/>
      <c r="AD38" s="551"/>
      <c r="AE38" s="446"/>
      <c r="AF38" s="447"/>
      <c r="AG38" s="447"/>
      <c r="AH38" s="447"/>
      <c r="AI38" s="447"/>
      <c r="AJ38" s="447"/>
      <c r="AK38" s="447"/>
      <c r="AL38" s="448"/>
      <c r="AM38" s="376"/>
      <c r="AO38" s="95"/>
      <c r="AP38" s="108"/>
    </row>
    <row r="39" spans="1:43" ht="13.65" customHeight="1" x14ac:dyDescent="0.25">
      <c r="A39" s="46">
        <f>ROW()</f>
        <v>39</v>
      </c>
      <c r="B39" s="565" t="s">
        <v>387</v>
      </c>
      <c r="C39" s="566"/>
      <c r="D39" s="566"/>
      <c r="E39" s="567"/>
      <c r="F39" s="446" t="s">
        <v>767</v>
      </c>
      <c r="G39" s="447"/>
      <c r="H39" s="447"/>
      <c r="I39" s="447"/>
      <c r="J39" s="447"/>
      <c r="K39" s="447"/>
      <c r="L39" s="447"/>
      <c r="M39" s="447"/>
      <c r="N39" s="447"/>
      <c r="O39" s="447"/>
      <c r="P39" s="447"/>
      <c r="Q39" s="447"/>
      <c r="R39" s="447"/>
      <c r="S39" s="447"/>
      <c r="T39" s="447"/>
      <c r="U39" s="441" t="s">
        <v>69</v>
      </c>
      <c r="V39" s="441"/>
      <c r="W39" s="441"/>
      <c r="X39" s="441"/>
      <c r="Y39" s="441"/>
      <c r="Z39" s="441"/>
      <c r="AA39" s="441"/>
      <c r="AB39" s="441"/>
      <c r="AC39" s="441"/>
      <c r="AD39" s="442"/>
      <c r="AE39" s="446"/>
      <c r="AF39" s="447"/>
      <c r="AG39" s="447"/>
      <c r="AH39" s="447"/>
      <c r="AI39" s="447"/>
      <c r="AJ39" s="447"/>
      <c r="AK39" s="447"/>
      <c r="AL39" s="448"/>
      <c r="AM39" s="376"/>
      <c r="AO39" s="128" t="s">
        <v>69</v>
      </c>
      <c r="AP39" s="113" t="s">
        <v>60</v>
      </c>
      <c r="AQ39" s="146" t="s">
        <v>61</v>
      </c>
    </row>
    <row r="40" spans="1:43" ht="13.65" customHeight="1" x14ac:dyDescent="0.25">
      <c r="A40" s="46">
        <f>ROW()</f>
        <v>40</v>
      </c>
      <c r="B40" s="565" t="s">
        <v>388</v>
      </c>
      <c r="C40" s="566"/>
      <c r="D40" s="566"/>
      <c r="E40" s="567"/>
      <c r="F40" s="446" t="s">
        <v>768</v>
      </c>
      <c r="G40" s="447"/>
      <c r="H40" s="447"/>
      <c r="I40" s="447"/>
      <c r="J40" s="447"/>
      <c r="K40" s="447"/>
      <c r="L40" s="447"/>
      <c r="M40" s="447"/>
      <c r="N40" s="447"/>
      <c r="O40" s="447"/>
      <c r="P40" s="447"/>
      <c r="Q40" s="447"/>
      <c r="R40" s="447"/>
      <c r="S40" s="447"/>
      <c r="T40" s="447"/>
      <c r="U40" s="441" t="s">
        <v>69</v>
      </c>
      <c r="V40" s="441"/>
      <c r="W40" s="441"/>
      <c r="X40" s="441"/>
      <c r="Y40" s="441"/>
      <c r="Z40" s="441"/>
      <c r="AA40" s="441"/>
      <c r="AB40" s="441"/>
      <c r="AC40" s="441"/>
      <c r="AD40" s="442"/>
      <c r="AE40" s="446"/>
      <c r="AF40" s="447"/>
      <c r="AG40" s="447"/>
      <c r="AH40" s="447"/>
      <c r="AI40" s="447"/>
      <c r="AJ40" s="447"/>
      <c r="AK40" s="447"/>
      <c r="AL40" s="448"/>
      <c r="AM40" s="376"/>
      <c r="AO40" s="110" t="s">
        <v>69</v>
      </c>
      <c r="AP40" s="113" t="s">
        <v>60</v>
      </c>
      <c r="AQ40" s="146" t="s">
        <v>61</v>
      </c>
    </row>
    <row r="41" spans="1:43" ht="13.65" customHeight="1" x14ac:dyDescent="0.25">
      <c r="A41" s="46">
        <f>ROW()</f>
        <v>41</v>
      </c>
      <c r="B41" s="565"/>
      <c r="C41" s="566"/>
      <c r="D41" s="566"/>
      <c r="E41" s="567"/>
      <c r="F41" s="446" t="s">
        <v>769</v>
      </c>
      <c r="G41" s="447"/>
      <c r="H41" s="447"/>
      <c r="I41" s="447"/>
      <c r="J41" s="447"/>
      <c r="K41" s="447"/>
      <c r="L41" s="447"/>
      <c r="M41" s="447"/>
      <c r="N41" s="447"/>
      <c r="O41" s="447"/>
      <c r="P41" s="447"/>
      <c r="Q41" s="447"/>
      <c r="R41" s="447"/>
      <c r="S41" s="447"/>
      <c r="T41" s="447"/>
      <c r="U41" s="441" t="s">
        <v>429</v>
      </c>
      <c r="V41" s="441"/>
      <c r="W41" s="441"/>
      <c r="X41" s="441"/>
      <c r="Y41" s="441"/>
      <c r="Z41" s="441"/>
      <c r="AA41" s="441"/>
      <c r="AB41" s="441"/>
      <c r="AC41" s="441"/>
      <c r="AD41" s="442"/>
      <c r="AE41" s="446"/>
      <c r="AF41" s="447"/>
      <c r="AG41" s="447"/>
      <c r="AH41" s="447"/>
      <c r="AI41" s="447"/>
      <c r="AJ41" s="447"/>
      <c r="AK41" s="447"/>
      <c r="AL41" s="448"/>
      <c r="AM41" s="376"/>
      <c r="AO41" s="108"/>
      <c r="AP41" s="321"/>
      <c r="AQ41" s="320"/>
    </row>
    <row r="42" spans="1:43" ht="13.65" customHeight="1" x14ac:dyDescent="0.25">
      <c r="A42" s="46">
        <f>ROW()</f>
        <v>42</v>
      </c>
      <c r="B42" s="616" t="s">
        <v>447</v>
      </c>
      <c r="C42" s="617"/>
      <c r="D42" s="617"/>
      <c r="E42" s="618"/>
      <c r="F42" s="446" t="s">
        <v>770</v>
      </c>
      <c r="G42" s="447"/>
      <c r="H42" s="447"/>
      <c r="I42" s="447"/>
      <c r="J42" s="447"/>
      <c r="K42" s="447"/>
      <c r="L42" s="447"/>
      <c r="M42" s="447"/>
      <c r="N42" s="447"/>
      <c r="O42" s="447"/>
      <c r="P42" s="447"/>
      <c r="Q42" s="447"/>
      <c r="R42" s="447"/>
      <c r="S42" s="447"/>
      <c r="T42" s="447"/>
      <c r="U42" s="441" t="s">
        <v>69</v>
      </c>
      <c r="V42" s="441"/>
      <c r="W42" s="441"/>
      <c r="X42" s="441"/>
      <c r="Y42" s="441"/>
      <c r="Z42" s="441"/>
      <c r="AA42" s="441"/>
      <c r="AB42" s="441"/>
      <c r="AC42" s="441"/>
      <c r="AD42" s="442"/>
      <c r="AE42" s="446"/>
      <c r="AF42" s="447"/>
      <c r="AG42" s="447"/>
      <c r="AH42" s="447"/>
      <c r="AI42" s="447"/>
      <c r="AJ42" s="447"/>
      <c r="AK42" s="447"/>
      <c r="AL42" s="448"/>
      <c r="AM42" s="376"/>
      <c r="AO42" s="110" t="s">
        <v>69</v>
      </c>
      <c r="AP42" s="113" t="s">
        <v>60</v>
      </c>
      <c r="AQ42" s="146" t="s">
        <v>61</v>
      </c>
    </row>
    <row r="43" spans="1:43" ht="13.65" customHeight="1" x14ac:dyDescent="0.25">
      <c r="A43" s="46">
        <f>ROW()</f>
        <v>43</v>
      </c>
      <c r="B43" s="565"/>
      <c r="C43" s="566"/>
      <c r="D43" s="566"/>
      <c r="E43" s="567"/>
      <c r="F43" s="455"/>
      <c r="G43" s="456"/>
      <c r="H43" s="456"/>
      <c r="I43" s="456"/>
      <c r="J43" s="456"/>
      <c r="K43" s="456"/>
      <c r="L43" s="456"/>
      <c r="M43" s="456"/>
      <c r="N43" s="456"/>
      <c r="O43" s="456"/>
      <c r="P43" s="456"/>
      <c r="Q43" s="447" t="s">
        <v>599</v>
      </c>
      <c r="R43" s="447"/>
      <c r="S43" s="447"/>
      <c r="T43" s="447"/>
      <c r="U43" s="441" t="str">
        <f>IF(U42="No","","Input data")</f>
        <v>Input data</v>
      </c>
      <c r="V43" s="441"/>
      <c r="W43" s="441"/>
      <c r="X43" s="441"/>
      <c r="Y43" s="441"/>
      <c r="Z43" s="441"/>
      <c r="AA43" s="441"/>
      <c r="AB43" s="441"/>
      <c r="AC43" s="441"/>
      <c r="AD43" s="442"/>
      <c r="AE43" s="446"/>
      <c r="AF43" s="447"/>
      <c r="AG43" s="447"/>
      <c r="AH43" s="447"/>
      <c r="AI43" s="447"/>
      <c r="AJ43" s="447"/>
      <c r="AK43" s="447"/>
      <c r="AL43" s="448"/>
      <c r="AM43" s="376"/>
      <c r="AO43" s="95"/>
      <c r="AP43" s="108"/>
    </row>
    <row r="44" spans="1:43" ht="13.65" customHeight="1" x14ac:dyDescent="0.25">
      <c r="A44" s="46">
        <f>ROW()</f>
        <v>44</v>
      </c>
      <c r="B44" s="565"/>
      <c r="C44" s="566"/>
      <c r="D44" s="566"/>
      <c r="E44" s="567"/>
      <c r="F44" s="455"/>
      <c r="G44" s="456"/>
      <c r="H44" s="456"/>
      <c r="I44" s="456"/>
      <c r="J44" s="456"/>
      <c r="K44" s="456"/>
      <c r="L44" s="456"/>
      <c r="M44" s="456"/>
      <c r="N44" s="456"/>
      <c r="O44" s="456"/>
      <c r="P44" s="456"/>
      <c r="Q44" s="447" t="s">
        <v>1044</v>
      </c>
      <c r="R44" s="447"/>
      <c r="S44" s="447"/>
      <c r="T44" s="447"/>
      <c r="U44" s="441" t="str">
        <f>IF(U42="No","","Select")</f>
        <v>Select</v>
      </c>
      <c r="V44" s="441"/>
      <c r="W44" s="441"/>
      <c r="X44" s="441"/>
      <c r="Y44" s="441"/>
      <c r="Z44" s="441"/>
      <c r="AA44" s="441"/>
      <c r="AB44" s="441"/>
      <c r="AC44" s="441"/>
      <c r="AD44" s="442"/>
      <c r="AE44" s="446"/>
      <c r="AF44" s="447"/>
      <c r="AG44" s="447"/>
      <c r="AH44" s="447"/>
      <c r="AI44" s="447"/>
      <c r="AJ44" s="447"/>
      <c r="AK44" s="447"/>
      <c r="AL44" s="448"/>
      <c r="AM44" s="376"/>
      <c r="AO44" s="128" t="s">
        <v>69</v>
      </c>
      <c r="AP44" s="113" t="s">
        <v>384</v>
      </c>
      <c r="AQ44" s="146" t="s">
        <v>383</v>
      </c>
    </row>
    <row r="45" spans="1:43" ht="13.65" customHeight="1" x14ac:dyDescent="0.25">
      <c r="A45" s="46">
        <f>ROW()</f>
        <v>45</v>
      </c>
      <c r="B45" s="565"/>
      <c r="C45" s="566"/>
      <c r="D45" s="566"/>
      <c r="E45" s="567"/>
      <c r="F45" s="455"/>
      <c r="G45" s="456"/>
      <c r="H45" s="456"/>
      <c r="I45" s="456"/>
      <c r="J45" s="456"/>
      <c r="K45" s="456"/>
      <c r="L45" s="456"/>
      <c r="M45" s="456"/>
      <c r="N45" s="456"/>
      <c r="O45" s="456"/>
      <c r="P45" s="456"/>
      <c r="Q45" s="447" t="s">
        <v>1044</v>
      </c>
      <c r="R45" s="447"/>
      <c r="S45" s="447"/>
      <c r="T45" s="447"/>
      <c r="U45" s="441" t="str">
        <f>IF(U42="No","","Select")</f>
        <v>Select</v>
      </c>
      <c r="V45" s="441"/>
      <c r="W45" s="441"/>
      <c r="X45" s="441"/>
      <c r="Y45" s="441"/>
      <c r="Z45" s="441"/>
      <c r="AA45" s="441"/>
      <c r="AB45" s="441"/>
      <c r="AC45" s="441"/>
      <c r="AD45" s="442"/>
      <c r="AE45" s="446"/>
      <c r="AF45" s="447"/>
      <c r="AG45" s="447"/>
      <c r="AH45" s="447"/>
      <c r="AI45" s="447"/>
      <c r="AJ45" s="447"/>
      <c r="AK45" s="447"/>
      <c r="AL45" s="448"/>
      <c r="AM45" s="376"/>
      <c r="AO45" s="128" t="s">
        <v>69</v>
      </c>
      <c r="AP45" s="113" t="s">
        <v>385</v>
      </c>
      <c r="AQ45" s="146" t="s">
        <v>386</v>
      </c>
    </row>
    <row r="46" spans="1:43" ht="13.65" customHeight="1" x14ac:dyDescent="0.25">
      <c r="A46" s="46">
        <f>ROW()</f>
        <v>46</v>
      </c>
      <c r="B46" s="565" t="s">
        <v>389</v>
      </c>
      <c r="C46" s="566"/>
      <c r="D46" s="566"/>
      <c r="E46" s="567"/>
      <c r="F46" s="446" t="s">
        <v>771</v>
      </c>
      <c r="G46" s="447"/>
      <c r="H46" s="447"/>
      <c r="I46" s="447"/>
      <c r="J46" s="447"/>
      <c r="K46" s="447"/>
      <c r="L46" s="447"/>
      <c r="M46" s="447"/>
      <c r="N46" s="447"/>
      <c r="O46" s="447"/>
      <c r="P46" s="447"/>
      <c r="Q46" s="447"/>
      <c r="R46" s="447"/>
      <c r="S46" s="447"/>
      <c r="T46" s="447"/>
      <c r="U46" s="441" t="s">
        <v>429</v>
      </c>
      <c r="V46" s="441"/>
      <c r="W46" s="441"/>
      <c r="X46" s="441"/>
      <c r="Y46" s="441"/>
      <c r="Z46" s="441"/>
      <c r="AA46" s="441"/>
      <c r="AB46" s="441"/>
      <c r="AC46" s="441"/>
      <c r="AD46" s="442"/>
      <c r="AE46" s="446"/>
      <c r="AF46" s="447"/>
      <c r="AG46" s="447"/>
      <c r="AH46" s="447"/>
      <c r="AI46" s="447"/>
      <c r="AJ46" s="447"/>
      <c r="AK46" s="447"/>
      <c r="AL46" s="448"/>
      <c r="AM46" s="376"/>
      <c r="AO46" s="95"/>
      <c r="AP46" s="108"/>
    </row>
    <row r="47" spans="1:43" ht="13.65" customHeight="1" x14ac:dyDescent="0.25">
      <c r="A47" s="46">
        <f>ROW()</f>
        <v>47</v>
      </c>
      <c r="B47" s="565" t="s">
        <v>1043</v>
      </c>
      <c r="C47" s="566"/>
      <c r="D47" s="566"/>
      <c r="E47" s="567"/>
      <c r="F47" s="446" t="s">
        <v>1042</v>
      </c>
      <c r="G47" s="447"/>
      <c r="H47" s="447"/>
      <c r="I47" s="447"/>
      <c r="J47" s="447"/>
      <c r="K47" s="447"/>
      <c r="L47" s="447"/>
      <c r="M47" s="447"/>
      <c r="N47" s="447"/>
      <c r="O47" s="447"/>
      <c r="P47" s="447"/>
      <c r="Q47" s="447"/>
      <c r="R47" s="447"/>
      <c r="S47" s="447"/>
      <c r="T47" s="447"/>
      <c r="U47" s="441" t="s">
        <v>69</v>
      </c>
      <c r="V47" s="441"/>
      <c r="W47" s="441"/>
      <c r="X47" s="441"/>
      <c r="Y47" s="441"/>
      <c r="Z47" s="441"/>
      <c r="AA47" s="441"/>
      <c r="AB47" s="441"/>
      <c r="AC47" s="441"/>
      <c r="AD47" s="442"/>
      <c r="AE47" s="446"/>
      <c r="AF47" s="447"/>
      <c r="AG47" s="447"/>
      <c r="AH47" s="447"/>
      <c r="AI47" s="447"/>
      <c r="AJ47" s="447"/>
      <c r="AK47" s="447"/>
      <c r="AL47" s="448"/>
      <c r="AM47" s="376"/>
      <c r="AO47" s="128" t="s">
        <v>69</v>
      </c>
      <c r="AP47" s="124" t="s">
        <v>390</v>
      </c>
      <c r="AQ47" s="148" t="s">
        <v>391</v>
      </c>
    </row>
    <row r="48" spans="1:43" ht="13.65" customHeight="1" x14ac:dyDescent="0.25">
      <c r="A48" s="46">
        <f>ROW()</f>
        <v>48</v>
      </c>
      <c r="B48" s="565" t="s">
        <v>448</v>
      </c>
      <c r="C48" s="566"/>
      <c r="D48" s="566"/>
      <c r="E48" s="567"/>
      <c r="F48" s="446" t="s">
        <v>772</v>
      </c>
      <c r="G48" s="447"/>
      <c r="H48" s="447"/>
      <c r="I48" s="447"/>
      <c r="J48" s="447"/>
      <c r="K48" s="447"/>
      <c r="L48" s="447"/>
      <c r="M48" s="447"/>
      <c r="N48" s="447"/>
      <c r="O48" s="447"/>
      <c r="P48" s="447"/>
      <c r="Q48" s="447"/>
      <c r="R48" s="447"/>
      <c r="S48" s="447"/>
      <c r="T48" s="447"/>
      <c r="U48" s="441" t="s">
        <v>60</v>
      </c>
      <c r="V48" s="441"/>
      <c r="W48" s="441"/>
      <c r="X48" s="441"/>
      <c r="Y48" s="441"/>
      <c r="Z48" s="441"/>
      <c r="AA48" s="441"/>
      <c r="AB48" s="441"/>
      <c r="AC48" s="441"/>
      <c r="AD48" s="442"/>
      <c r="AE48" s="446"/>
      <c r="AF48" s="447"/>
      <c r="AG48" s="447"/>
      <c r="AH48" s="447"/>
      <c r="AI48" s="447"/>
      <c r="AJ48" s="447"/>
      <c r="AK48" s="447"/>
      <c r="AL48" s="448"/>
      <c r="AM48" s="376"/>
      <c r="AO48" s="267" t="s">
        <v>69</v>
      </c>
      <c r="AP48" s="103" t="s">
        <v>60</v>
      </c>
      <c r="AQ48" s="148" t="s">
        <v>61</v>
      </c>
    </row>
    <row r="49" spans="1:43" ht="13.65" customHeight="1" x14ac:dyDescent="0.25">
      <c r="A49" s="46">
        <f>ROW()</f>
        <v>49</v>
      </c>
      <c r="B49" s="565" t="s">
        <v>392</v>
      </c>
      <c r="C49" s="566"/>
      <c r="D49" s="566"/>
      <c r="E49" s="567"/>
      <c r="F49" s="446" t="s">
        <v>773</v>
      </c>
      <c r="G49" s="447"/>
      <c r="H49" s="447"/>
      <c r="I49" s="447"/>
      <c r="J49" s="447"/>
      <c r="K49" s="447"/>
      <c r="L49" s="447"/>
      <c r="M49" s="447"/>
      <c r="N49" s="447"/>
      <c r="O49" s="447"/>
      <c r="P49" s="447"/>
      <c r="Q49" s="447"/>
      <c r="R49" s="447"/>
      <c r="S49" s="447"/>
      <c r="T49" s="447"/>
      <c r="U49" s="441" t="s">
        <v>69</v>
      </c>
      <c r="V49" s="441"/>
      <c r="W49" s="441"/>
      <c r="X49" s="441"/>
      <c r="Y49" s="441"/>
      <c r="Z49" s="441"/>
      <c r="AA49" s="441"/>
      <c r="AB49" s="441"/>
      <c r="AC49" s="441"/>
      <c r="AD49" s="442"/>
      <c r="AE49" s="446"/>
      <c r="AF49" s="447"/>
      <c r="AG49" s="447"/>
      <c r="AH49" s="447"/>
      <c r="AI49" s="447"/>
      <c r="AJ49" s="447"/>
      <c r="AK49" s="447"/>
      <c r="AL49" s="448"/>
      <c r="AM49" s="376"/>
      <c r="AO49" s="128" t="s">
        <v>69</v>
      </c>
      <c r="AP49" s="124" t="s">
        <v>393</v>
      </c>
      <c r="AQ49" s="96" t="s">
        <v>73</v>
      </c>
    </row>
    <row r="50" spans="1:43" ht="13.65" customHeight="1" x14ac:dyDescent="0.25">
      <c r="A50" s="46">
        <f>ROW()</f>
        <v>50</v>
      </c>
      <c r="B50" s="565"/>
      <c r="C50" s="566"/>
      <c r="D50" s="566"/>
      <c r="E50" s="567"/>
      <c r="F50" s="446"/>
      <c r="G50" s="447"/>
      <c r="H50" s="447"/>
      <c r="I50" s="447"/>
      <c r="J50" s="447"/>
      <c r="K50" s="447"/>
      <c r="L50" s="447"/>
      <c r="M50" s="447"/>
      <c r="N50" s="447"/>
      <c r="O50" s="447"/>
      <c r="P50" s="447"/>
      <c r="Q50" s="447"/>
      <c r="R50" s="447"/>
      <c r="S50" s="447"/>
      <c r="T50" s="447"/>
      <c r="U50" s="456"/>
      <c r="V50" s="456"/>
      <c r="W50" s="456"/>
      <c r="X50" s="456"/>
      <c r="Y50" s="456"/>
      <c r="Z50" s="456"/>
      <c r="AA50" s="456"/>
      <c r="AB50" s="456"/>
      <c r="AC50" s="456"/>
      <c r="AD50" s="457"/>
      <c r="AE50" s="446"/>
      <c r="AF50" s="447"/>
      <c r="AG50" s="447"/>
      <c r="AH50" s="447"/>
      <c r="AI50" s="447"/>
      <c r="AJ50" s="447"/>
      <c r="AK50" s="447"/>
      <c r="AL50" s="448"/>
      <c r="AM50" s="47"/>
      <c r="AO50" s="108"/>
      <c r="AP50" s="123"/>
      <c r="AQ50" s="123"/>
    </row>
    <row r="51" spans="1:43" ht="13.65" customHeight="1" x14ac:dyDescent="0.25">
      <c r="A51" s="46">
        <f>ROW()</f>
        <v>51</v>
      </c>
      <c r="B51" s="565"/>
      <c r="C51" s="566"/>
      <c r="D51" s="566"/>
      <c r="E51" s="567"/>
      <c r="F51" s="91"/>
      <c r="G51" s="92"/>
      <c r="H51" s="92"/>
      <c r="I51" s="92"/>
      <c r="J51" s="92"/>
      <c r="K51" s="92"/>
      <c r="L51" s="92"/>
      <c r="M51" s="92"/>
      <c r="N51" s="92"/>
      <c r="O51" s="92"/>
      <c r="P51" s="92"/>
      <c r="Q51" s="92"/>
      <c r="R51" s="92"/>
      <c r="S51" s="92"/>
      <c r="T51" s="92"/>
      <c r="U51" s="89"/>
      <c r="V51" s="89"/>
      <c r="W51" s="89"/>
      <c r="X51" s="89"/>
      <c r="Y51" s="89"/>
      <c r="Z51" s="89"/>
      <c r="AA51" s="89"/>
      <c r="AB51" s="89"/>
      <c r="AC51" s="89"/>
      <c r="AD51" s="90"/>
      <c r="AE51" s="446"/>
      <c r="AF51" s="447"/>
      <c r="AG51" s="447"/>
      <c r="AH51" s="447"/>
      <c r="AI51" s="447"/>
      <c r="AJ51" s="447"/>
      <c r="AK51" s="447"/>
      <c r="AL51" s="448"/>
      <c r="AM51" s="47"/>
      <c r="AO51" s="108"/>
      <c r="AP51" s="123"/>
      <c r="AQ51" s="123"/>
    </row>
    <row r="52" spans="1:43" ht="13.65" customHeight="1" x14ac:dyDescent="0.25">
      <c r="A52" s="46">
        <f>ROW()</f>
        <v>52</v>
      </c>
      <c r="B52" s="565"/>
      <c r="C52" s="566"/>
      <c r="D52" s="566"/>
      <c r="E52" s="567"/>
      <c r="F52" s="91"/>
      <c r="G52" s="92"/>
      <c r="H52" s="92"/>
      <c r="I52" s="92"/>
      <c r="J52" s="92"/>
      <c r="K52" s="92"/>
      <c r="L52" s="92"/>
      <c r="M52" s="92"/>
      <c r="N52" s="92"/>
      <c r="O52" s="92"/>
      <c r="P52" s="92"/>
      <c r="Q52" s="92"/>
      <c r="R52" s="92"/>
      <c r="S52" s="92"/>
      <c r="T52" s="92"/>
      <c r="U52" s="89"/>
      <c r="V52" s="89"/>
      <c r="W52" s="89"/>
      <c r="X52" s="89"/>
      <c r="Y52" s="89"/>
      <c r="Z52" s="89"/>
      <c r="AA52" s="89"/>
      <c r="AB52" s="89"/>
      <c r="AC52" s="89"/>
      <c r="AD52" s="90"/>
      <c r="AE52" s="446"/>
      <c r="AF52" s="447"/>
      <c r="AG52" s="447"/>
      <c r="AH52" s="447"/>
      <c r="AI52" s="447"/>
      <c r="AJ52" s="447"/>
      <c r="AK52" s="447"/>
      <c r="AL52" s="448"/>
      <c r="AM52" s="47"/>
      <c r="AO52" s="108"/>
      <c r="AP52" s="123"/>
      <c r="AQ52" s="123"/>
    </row>
    <row r="53" spans="1:43" ht="13.65" customHeight="1" x14ac:dyDescent="0.25">
      <c r="A53" s="46">
        <f>ROW()</f>
        <v>53</v>
      </c>
      <c r="B53" s="565"/>
      <c r="C53" s="566"/>
      <c r="D53" s="566"/>
      <c r="E53" s="567"/>
      <c r="F53" s="91"/>
      <c r="G53" s="92"/>
      <c r="H53" s="92"/>
      <c r="I53" s="92"/>
      <c r="J53" s="92"/>
      <c r="K53" s="92"/>
      <c r="L53" s="92"/>
      <c r="M53" s="92"/>
      <c r="N53" s="92"/>
      <c r="O53" s="92"/>
      <c r="P53" s="92"/>
      <c r="Q53" s="92"/>
      <c r="R53" s="92"/>
      <c r="S53" s="92"/>
      <c r="T53" s="92"/>
      <c r="U53" s="89"/>
      <c r="V53" s="89"/>
      <c r="W53" s="89"/>
      <c r="X53" s="89"/>
      <c r="Y53" s="89"/>
      <c r="Z53" s="89"/>
      <c r="AA53" s="89"/>
      <c r="AB53" s="89"/>
      <c r="AC53" s="89"/>
      <c r="AD53" s="90"/>
      <c r="AE53" s="446"/>
      <c r="AF53" s="447"/>
      <c r="AG53" s="447"/>
      <c r="AH53" s="447"/>
      <c r="AI53" s="447"/>
      <c r="AJ53" s="447"/>
      <c r="AK53" s="447"/>
      <c r="AL53" s="448"/>
      <c r="AM53" s="47"/>
      <c r="AO53" s="108"/>
      <c r="AP53" s="123"/>
      <c r="AQ53" s="123"/>
    </row>
    <row r="54" spans="1:43" ht="13.65" customHeight="1" x14ac:dyDescent="0.25">
      <c r="A54" s="46">
        <f>ROW()</f>
        <v>54</v>
      </c>
      <c r="B54" s="565"/>
      <c r="C54" s="566"/>
      <c r="D54" s="566"/>
      <c r="E54" s="567"/>
      <c r="F54" s="91"/>
      <c r="G54" s="92"/>
      <c r="H54" s="92"/>
      <c r="I54" s="92"/>
      <c r="J54" s="92"/>
      <c r="K54" s="92"/>
      <c r="L54" s="92"/>
      <c r="M54" s="92"/>
      <c r="N54" s="92"/>
      <c r="O54" s="92"/>
      <c r="P54" s="92"/>
      <c r="Q54" s="92"/>
      <c r="R54" s="92"/>
      <c r="S54" s="92"/>
      <c r="T54" s="92"/>
      <c r="U54" s="89"/>
      <c r="V54" s="89"/>
      <c r="W54" s="89"/>
      <c r="X54" s="89"/>
      <c r="Y54" s="89"/>
      <c r="Z54" s="89"/>
      <c r="AA54" s="89"/>
      <c r="AB54" s="89"/>
      <c r="AC54" s="89"/>
      <c r="AD54" s="90"/>
      <c r="AE54" s="446"/>
      <c r="AF54" s="447"/>
      <c r="AG54" s="447"/>
      <c r="AH54" s="447"/>
      <c r="AI54" s="447"/>
      <c r="AJ54" s="447"/>
      <c r="AK54" s="447"/>
      <c r="AL54" s="448"/>
      <c r="AM54" s="47"/>
      <c r="AO54" s="108"/>
      <c r="AP54" s="123"/>
      <c r="AQ54" s="123"/>
    </row>
    <row r="55" spans="1:43" ht="13.65" customHeight="1" x14ac:dyDescent="0.25">
      <c r="A55" s="46">
        <f>ROW()</f>
        <v>55</v>
      </c>
      <c r="B55" s="565"/>
      <c r="C55" s="566"/>
      <c r="D55" s="566"/>
      <c r="E55" s="567"/>
      <c r="F55" s="91"/>
      <c r="G55" s="92"/>
      <c r="H55" s="92"/>
      <c r="I55" s="92"/>
      <c r="J55" s="92"/>
      <c r="K55" s="92"/>
      <c r="L55" s="92"/>
      <c r="M55" s="92"/>
      <c r="N55" s="92"/>
      <c r="O55" s="92"/>
      <c r="P55" s="92"/>
      <c r="Q55" s="92"/>
      <c r="R55" s="92"/>
      <c r="S55" s="92"/>
      <c r="T55" s="92"/>
      <c r="U55" s="89"/>
      <c r="V55" s="89"/>
      <c r="W55" s="89"/>
      <c r="X55" s="89"/>
      <c r="Y55" s="89"/>
      <c r="Z55" s="89"/>
      <c r="AA55" s="89"/>
      <c r="AB55" s="89"/>
      <c r="AC55" s="89"/>
      <c r="AD55" s="90"/>
      <c r="AE55" s="446"/>
      <c r="AF55" s="447"/>
      <c r="AG55" s="447"/>
      <c r="AH55" s="447"/>
      <c r="AI55" s="447"/>
      <c r="AJ55" s="447"/>
      <c r="AK55" s="447"/>
      <c r="AL55" s="448"/>
      <c r="AM55" s="47"/>
      <c r="AO55" s="108"/>
      <c r="AP55" s="123"/>
      <c r="AQ55" s="123"/>
    </row>
    <row r="56" spans="1:43" ht="13.65" customHeight="1" x14ac:dyDescent="0.25">
      <c r="A56" s="46">
        <f>ROW()</f>
        <v>56</v>
      </c>
      <c r="B56" s="565"/>
      <c r="C56" s="566"/>
      <c r="D56" s="566"/>
      <c r="E56" s="567"/>
      <c r="F56" s="91"/>
      <c r="G56" s="92"/>
      <c r="H56" s="92"/>
      <c r="I56" s="92"/>
      <c r="J56" s="92"/>
      <c r="K56" s="92"/>
      <c r="L56" s="92"/>
      <c r="M56" s="92"/>
      <c r="N56" s="92"/>
      <c r="O56" s="92"/>
      <c r="P56" s="92"/>
      <c r="Q56" s="92"/>
      <c r="R56" s="92"/>
      <c r="S56" s="92"/>
      <c r="T56" s="92"/>
      <c r="U56" s="89"/>
      <c r="V56" s="89"/>
      <c r="W56" s="89"/>
      <c r="X56" s="89"/>
      <c r="Y56" s="89"/>
      <c r="Z56" s="89"/>
      <c r="AA56" s="89"/>
      <c r="AB56" s="89"/>
      <c r="AC56" s="89"/>
      <c r="AD56" s="90"/>
      <c r="AE56" s="446"/>
      <c r="AF56" s="447"/>
      <c r="AG56" s="447"/>
      <c r="AH56" s="447"/>
      <c r="AI56" s="447"/>
      <c r="AJ56" s="447"/>
      <c r="AK56" s="447"/>
      <c r="AL56" s="448"/>
      <c r="AM56" s="47"/>
      <c r="AO56" s="108"/>
      <c r="AP56" s="123"/>
      <c r="AQ56" s="123"/>
    </row>
    <row r="57" spans="1:43" ht="13.65" customHeight="1" x14ac:dyDescent="0.25">
      <c r="A57" s="46">
        <f>ROW()</f>
        <v>57</v>
      </c>
      <c r="B57" s="565"/>
      <c r="C57" s="566"/>
      <c r="D57" s="566"/>
      <c r="E57" s="567"/>
      <c r="F57" s="91"/>
      <c r="G57" s="92"/>
      <c r="H57" s="92"/>
      <c r="I57" s="92"/>
      <c r="J57" s="92"/>
      <c r="K57" s="92"/>
      <c r="L57" s="92"/>
      <c r="M57" s="92"/>
      <c r="N57" s="92"/>
      <c r="O57" s="92"/>
      <c r="P57" s="92"/>
      <c r="Q57" s="92"/>
      <c r="R57" s="92"/>
      <c r="S57" s="92"/>
      <c r="T57" s="92"/>
      <c r="U57" s="89"/>
      <c r="V57" s="89"/>
      <c r="W57" s="89"/>
      <c r="X57" s="89"/>
      <c r="Y57" s="89"/>
      <c r="Z57" s="89"/>
      <c r="AA57" s="89"/>
      <c r="AB57" s="89"/>
      <c r="AC57" s="89"/>
      <c r="AD57" s="90"/>
      <c r="AE57" s="446"/>
      <c r="AF57" s="447"/>
      <c r="AG57" s="447"/>
      <c r="AH57" s="447"/>
      <c r="AI57" s="447"/>
      <c r="AJ57" s="447"/>
      <c r="AK57" s="447"/>
      <c r="AL57" s="448"/>
      <c r="AM57" s="47"/>
      <c r="AO57" s="108"/>
      <c r="AP57" s="123"/>
      <c r="AQ57" s="123"/>
    </row>
    <row r="58" spans="1:43" ht="13.65" customHeight="1" x14ac:dyDescent="0.25">
      <c r="A58" s="46">
        <f>ROW()</f>
        <v>58</v>
      </c>
      <c r="B58" s="354"/>
      <c r="C58" s="355"/>
      <c r="D58" s="355"/>
      <c r="E58" s="356"/>
      <c r="F58" s="350"/>
      <c r="G58" s="351"/>
      <c r="H58" s="351"/>
      <c r="I58" s="351"/>
      <c r="J58" s="351"/>
      <c r="K58" s="351"/>
      <c r="L58" s="351"/>
      <c r="M58" s="351"/>
      <c r="N58" s="351"/>
      <c r="O58" s="351"/>
      <c r="P58" s="351"/>
      <c r="Q58" s="351"/>
      <c r="R58" s="351"/>
      <c r="S58" s="351"/>
      <c r="T58" s="351"/>
      <c r="U58" s="352"/>
      <c r="V58" s="352"/>
      <c r="W58" s="352"/>
      <c r="X58" s="352"/>
      <c r="Y58" s="352"/>
      <c r="Z58" s="352"/>
      <c r="AA58" s="352"/>
      <c r="AB58" s="352"/>
      <c r="AC58" s="352"/>
      <c r="AD58" s="353"/>
      <c r="AE58" s="446"/>
      <c r="AF58" s="447"/>
      <c r="AG58" s="447"/>
      <c r="AH58" s="447"/>
      <c r="AI58" s="447"/>
      <c r="AJ58" s="447"/>
      <c r="AK58" s="447"/>
      <c r="AL58" s="448"/>
      <c r="AM58" s="47"/>
      <c r="AO58" s="108"/>
      <c r="AP58" s="123"/>
      <c r="AQ58" s="123"/>
    </row>
    <row r="59" spans="1:43" ht="13.65" customHeight="1" x14ac:dyDescent="0.25">
      <c r="A59" s="46">
        <f>ROW()</f>
        <v>59</v>
      </c>
      <c r="B59" s="354"/>
      <c r="C59" s="355"/>
      <c r="D59" s="355"/>
      <c r="E59" s="356"/>
      <c r="F59" s="350"/>
      <c r="G59" s="351"/>
      <c r="H59" s="351"/>
      <c r="I59" s="351"/>
      <c r="J59" s="351"/>
      <c r="K59" s="351"/>
      <c r="L59" s="351"/>
      <c r="M59" s="351"/>
      <c r="N59" s="351"/>
      <c r="O59" s="351"/>
      <c r="P59" s="351"/>
      <c r="Q59" s="351"/>
      <c r="R59" s="351"/>
      <c r="S59" s="351"/>
      <c r="T59" s="351"/>
      <c r="U59" s="352"/>
      <c r="V59" s="352"/>
      <c r="W59" s="352"/>
      <c r="X59" s="352"/>
      <c r="Y59" s="352"/>
      <c r="Z59" s="352"/>
      <c r="AA59" s="352"/>
      <c r="AB59" s="352"/>
      <c r="AC59" s="352"/>
      <c r="AD59" s="353"/>
      <c r="AE59" s="446"/>
      <c r="AF59" s="447"/>
      <c r="AG59" s="447"/>
      <c r="AH59" s="447"/>
      <c r="AI59" s="447"/>
      <c r="AJ59" s="447"/>
      <c r="AK59" s="447"/>
      <c r="AL59" s="448"/>
      <c r="AM59" s="47"/>
      <c r="AO59" s="108"/>
      <c r="AP59" s="123"/>
      <c r="AQ59" s="123"/>
    </row>
    <row r="60" spans="1:43" ht="13.65" customHeight="1" x14ac:dyDescent="0.25">
      <c r="A60" s="46">
        <f>ROW()</f>
        <v>60</v>
      </c>
      <c r="B60" s="565"/>
      <c r="C60" s="566"/>
      <c r="D60" s="566"/>
      <c r="E60" s="567"/>
      <c r="F60" s="91"/>
      <c r="G60" s="92"/>
      <c r="H60" s="92"/>
      <c r="I60" s="92"/>
      <c r="J60" s="92"/>
      <c r="K60" s="92"/>
      <c r="L60" s="92"/>
      <c r="M60" s="92"/>
      <c r="N60" s="92"/>
      <c r="O60" s="92"/>
      <c r="P60" s="92"/>
      <c r="Q60" s="92"/>
      <c r="R60" s="92"/>
      <c r="S60" s="92"/>
      <c r="T60" s="92"/>
      <c r="U60" s="89"/>
      <c r="V60" s="89"/>
      <c r="W60" s="89"/>
      <c r="X60" s="89"/>
      <c r="Y60" s="89"/>
      <c r="Z60" s="89"/>
      <c r="AA60" s="89"/>
      <c r="AB60" s="89"/>
      <c r="AC60" s="89"/>
      <c r="AD60" s="90"/>
      <c r="AE60" s="446"/>
      <c r="AF60" s="447"/>
      <c r="AG60" s="447"/>
      <c r="AH60" s="447"/>
      <c r="AI60" s="447"/>
      <c r="AJ60" s="447"/>
      <c r="AK60" s="447"/>
      <c r="AL60" s="448"/>
      <c r="AM60" s="47"/>
      <c r="AO60" s="108"/>
      <c r="AP60" s="123"/>
      <c r="AQ60" s="123"/>
    </row>
    <row r="61" spans="1:43" ht="13.65" customHeight="1" x14ac:dyDescent="0.25">
      <c r="A61" s="46">
        <f>ROW()</f>
        <v>61</v>
      </c>
      <c r="B61" s="565"/>
      <c r="C61" s="566"/>
      <c r="D61" s="566"/>
      <c r="E61" s="567"/>
      <c r="F61" s="91"/>
      <c r="G61" s="92"/>
      <c r="H61" s="92"/>
      <c r="I61" s="92"/>
      <c r="J61" s="92"/>
      <c r="K61" s="92"/>
      <c r="L61" s="92"/>
      <c r="M61" s="92"/>
      <c r="N61" s="92"/>
      <c r="O61" s="92"/>
      <c r="P61" s="92"/>
      <c r="Q61" s="92"/>
      <c r="R61" s="92"/>
      <c r="S61" s="92"/>
      <c r="T61" s="92"/>
      <c r="U61" s="89"/>
      <c r="V61" s="89"/>
      <c r="W61" s="89"/>
      <c r="X61" s="89"/>
      <c r="Y61" s="89"/>
      <c r="Z61" s="89"/>
      <c r="AA61" s="89"/>
      <c r="AB61" s="89"/>
      <c r="AC61" s="89"/>
      <c r="AD61" s="90"/>
      <c r="AE61" s="446"/>
      <c r="AF61" s="447"/>
      <c r="AG61" s="447"/>
      <c r="AH61" s="447"/>
      <c r="AI61" s="447"/>
      <c r="AJ61" s="447"/>
      <c r="AK61" s="447"/>
      <c r="AL61" s="448"/>
      <c r="AM61" s="47"/>
      <c r="AO61" s="108"/>
      <c r="AP61" s="123"/>
      <c r="AQ61" s="123"/>
    </row>
    <row r="62" spans="1:43" ht="13.65" customHeight="1" thickBot="1" x14ac:dyDescent="0.3">
      <c r="A62" s="46">
        <f>ROW()</f>
        <v>62</v>
      </c>
      <c r="B62" s="565"/>
      <c r="C62" s="566"/>
      <c r="D62" s="566"/>
      <c r="E62" s="567"/>
      <c r="F62" s="446"/>
      <c r="G62" s="447"/>
      <c r="H62" s="447"/>
      <c r="I62" s="447"/>
      <c r="J62" s="447"/>
      <c r="K62" s="447"/>
      <c r="L62" s="447"/>
      <c r="M62" s="447"/>
      <c r="N62" s="447"/>
      <c r="O62" s="447"/>
      <c r="P62" s="447"/>
      <c r="Q62" s="447"/>
      <c r="R62" s="447"/>
      <c r="S62" s="447"/>
      <c r="T62" s="447"/>
      <c r="U62" s="456"/>
      <c r="V62" s="456"/>
      <c r="W62" s="456"/>
      <c r="X62" s="456"/>
      <c r="Y62" s="456"/>
      <c r="Z62" s="456"/>
      <c r="AA62" s="456"/>
      <c r="AB62" s="456"/>
      <c r="AC62" s="456"/>
      <c r="AD62" s="457"/>
      <c r="AE62" s="446"/>
      <c r="AF62" s="447"/>
      <c r="AG62" s="447"/>
      <c r="AH62" s="447"/>
      <c r="AI62" s="447"/>
      <c r="AJ62" s="447"/>
      <c r="AK62" s="447"/>
      <c r="AL62" s="448"/>
      <c r="AM62" s="47"/>
      <c r="AO62" s="108"/>
      <c r="AP62" s="123"/>
      <c r="AQ62" s="123"/>
    </row>
    <row r="63" spans="1:43" ht="27" customHeight="1" thickBot="1" x14ac:dyDescent="0.3">
      <c r="A63" s="63"/>
      <c r="B63" s="483" t="s">
        <v>12</v>
      </c>
      <c r="C63" s="483"/>
      <c r="D63" s="483"/>
      <c r="E63" s="483"/>
      <c r="F63" s="483"/>
      <c r="G63" s="483"/>
      <c r="H63" s="483"/>
      <c r="I63" s="483"/>
      <c r="J63" s="483"/>
      <c r="K63" s="489" t="str">
        <f>document_number</f>
        <v>Insert Project Document Number</v>
      </c>
      <c r="L63" s="489"/>
      <c r="M63" s="489"/>
      <c r="N63" s="489"/>
      <c r="O63" s="489"/>
      <c r="P63" s="489"/>
      <c r="Q63" s="489"/>
      <c r="R63" s="489"/>
      <c r="S63" s="489"/>
      <c r="T63" s="489"/>
      <c r="U63" s="489"/>
      <c r="V63" s="489"/>
      <c r="W63" s="489"/>
      <c r="X63" s="489"/>
      <c r="Y63" s="489"/>
      <c r="Z63" s="483" t="s">
        <v>457</v>
      </c>
      <c r="AA63" s="483"/>
      <c r="AB63" s="483"/>
      <c r="AC63" s="489" t="str">
        <f>document_revision</f>
        <v>Insert Project Document Revision</v>
      </c>
      <c r="AD63" s="489"/>
      <c r="AE63" s="489"/>
      <c r="AF63" s="489"/>
      <c r="AG63" s="483" t="s">
        <v>18</v>
      </c>
      <c r="AH63" s="483"/>
      <c r="AI63" s="483"/>
      <c r="AJ63" s="483"/>
      <c r="AK63" s="483"/>
      <c r="AL63" s="484">
        <f>total_page</f>
        <v>13</v>
      </c>
      <c r="AM63" s="485"/>
    </row>
  </sheetData>
  <dataConsolidate/>
  <mergeCells count="232">
    <mergeCell ref="B33:E33"/>
    <mergeCell ref="B34:E34"/>
    <mergeCell ref="B35:E35"/>
    <mergeCell ref="B36:E36"/>
    <mergeCell ref="B37:E37"/>
    <mergeCell ref="B28:E28"/>
    <mergeCell ref="B29:E29"/>
    <mergeCell ref="B30:E30"/>
    <mergeCell ref="B31:E31"/>
    <mergeCell ref="B41:E41"/>
    <mergeCell ref="B51:E51"/>
    <mergeCell ref="B52:E52"/>
    <mergeCell ref="B53:E53"/>
    <mergeCell ref="B54:E54"/>
    <mergeCell ref="B55:E55"/>
    <mergeCell ref="B56:E56"/>
    <mergeCell ref="B47:E47"/>
    <mergeCell ref="B38:E38"/>
    <mergeCell ref="B39:E39"/>
    <mergeCell ref="B40:E40"/>
    <mergeCell ref="B42:E42"/>
    <mergeCell ref="AE29:AL29"/>
    <mergeCell ref="AE30:AL30"/>
    <mergeCell ref="AE31:AL31"/>
    <mergeCell ref="AE32:AL32"/>
    <mergeCell ref="AE33:AL33"/>
    <mergeCell ref="F28:T28"/>
    <mergeCell ref="Y32:AD32"/>
    <mergeCell ref="Y33:AD33"/>
    <mergeCell ref="U42:AD42"/>
    <mergeCell ref="U40:AD40"/>
    <mergeCell ref="U39:AD39"/>
    <mergeCell ref="U28:AD28"/>
    <mergeCell ref="U29:AD29"/>
    <mergeCell ref="F39:T39"/>
    <mergeCell ref="Y34:AD34"/>
    <mergeCell ref="Y35:AD35"/>
    <mergeCell ref="U49:AD49"/>
    <mergeCell ref="F41:T41"/>
    <mergeCell ref="AE55:AL55"/>
    <mergeCell ref="AE56:AL56"/>
    <mergeCell ref="AE41:AL41"/>
    <mergeCell ref="AE51:AL51"/>
    <mergeCell ref="B32:E32"/>
    <mergeCell ref="B27:E27"/>
    <mergeCell ref="B21:E21"/>
    <mergeCell ref="B24:E24"/>
    <mergeCell ref="B25:E25"/>
    <mergeCell ref="B15:E15"/>
    <mergeCell ref="AE15:AL15"/>
    <mergeCell ref="F15:U15"/>
    <mergeCell ref="V15:AD15"/>
    <mergeCell ref="AE22:AL22"/>
    <mergeCell ref="AE23:AL23"/>
    <mergeCell ref="U22:AD22"/>
    <mergeCell ref="U23:AD23"/>
    <mergeCell ref="F22:T22"/>
    <mergeCell ref="F23:T23"/>
    <mergeCell ref="F19:T19"/>
    <mergeCell ref="F20:T20"/>
    <mergeCell ref="F21:T21"/>
    <mergeCell ref="F24:T24"/>
    <mergeCell ref="F25:T25"/>
    <mergeCell ref="B16:E16"/>
    <mergeCell ref="B17:E17"/>
    <mergeCell ref="B18:E18"/>
    <mergeCell ref="B19:E19"/>
    <mergeCell ref="AE34:AL34"/>
    <mergeCell ref="AE35:AL35"/>
    <mergeCell ref="AE36:AL36"/>
    <mergeCell ref="S31:AD31"/>
    <mergeCell ref="M37:R37"/>
    <mergeCell ref="M38:R38"/>
    <mergeCell ref="F37:L37"/>
    <mergeCell ref="F38:L38"/>
    <mergeCell ref="Y37:AD37"/>
    <mergeCell ref="Y38:AD38"/>
    <mergeCell ref="S32:X32"/>
    <mergeCell ref="S33:X33"/>
    <mergeCell ref="S34:X34"/>
    <mergeCell ref="S35:X35"/>
    <mergeCell ref="F32:L32"/>
    <mergeCell ref="F33:L33"/>
    <mergeCell ref="F34:L34"/>
    <mergeCell ref="F35:L35"/>
    <mergeCell ref="F36:L36"/>
    <mergeCell ref="M32:R32"/>
    <mergeCell ref="M33:R33"/>
    <mergeCell ref="M34:R34"/>
    <mergeCell ref="AE27:AL27"/>
    <mergeCell ref="AE28:AL28"/>
    <mergeCell ref="AE20:AL20"/>
    <mergeCell ref="AE21:AL21"/>
    <mergeCell ref="AE17:AL17"/>
    <mergeCell ref="AE18:AL18"/>
    <mergeCell ref="AE19:AL19"/>
    <mergeCell ref="B20:E20"/>
    <mergeCell ref="F16:AD16"/>
    <mergeCell ref="AE16:AL16"/>
    <mergeCell ref="F27:T27"/>
    <mergeCell ref="B22:E22"/>
    <mergeCell ref="B23:E23"/>
    <mergeCell ref="B26:E26"/>
    <mergeCell ref="V6:AD6"/>
    <mergeCell ref="V8:AD8"/>
    <mergeCell ref="V12:AD12"/>
    <mergeCell ref="AE13:AL13"/>
    <mergeCell ref="F5:AD5"/>
    <mergeCell ref="F7:AD7"/>
    <mergeCell ref="AE24:AL24"/>
    <mergeCell ref="AE25:AL25"/>
    <mergeCell ref="AE26:AL26"/>
    <mergeCell ref="AE57:AL57"/>
    <mergeCell ref="AE60:AL60"/>
    <mergeCell ref="AE61:AL61"/>
    <mergeCell ref="B57:E57"/>
    <mergeCell ref="B60:E60"/>
    <mergeCell ref="B43:E43"/>
    <mergeCell ref="B1:AL1"/>
    <mergeCell ref="B2:J2"/>
    <mergeCell ref="K2:AL2"/>
    <mergeCell ref="B3:J3"/>
    <mergeCell ref="K3:AL3"/>
    <mergeCell ref="B4:E4"/>
    <mergeCell ref="V13:AD13"/>
    <mergeCell ref="F8:U8"/>
    <mergeCell ref="F9:U9"/>
    <mergeCell ref="F10:U10"/>
    <mergeCell ref="F11:U11"/>
    <mergeCell ref="AE5:AL5"/>
    <mergeCell ref="B9:E9"/>
    <mergeCell ref="B10:E10"/>
    <mergeCell ref="B11:E11"/>
    <mergeCell ref="B12:E12"/>
    <mergeCell ref="B13:E13"/>
    <mergeCell ref="F6:U6"/>
    <mergeCell ref="U20:AD20"/>
    <mergeCell ref="U21:AD21"/>
    <mergeCell ref="U24:AD24"/>
    <mergeCell ref="U25:AD25"/>
    <mergeCell ref="U26:AD26"/>
    <mergeCell ref="U27:AD27"/>
    <mergeCell ref="F40:T40"/>
    <mergeCell ref="B62:E62"/>
    <mergeCell ref="AE46:AL46"/>
    <mergeCell ref="AE47:AL47"/>
    <mergeCell ref="AE48:AL48"/>
    <mergeCell ref="AE50:AL50"/>
    <mergeCell ref="U48:AD48"/>
    <mergeCell ref="U47:AD47"/>
    <mergeCell ref="U46:AD46"/>
    <mergeCell ref="U41:AD41"/>
    <mergeCell ref="F42:T42"/>
    <mergeCell ref="Q43:T43"/>
    <mergeCell ref="F43:P43"/>
    <mergeCell ref="AE42:AL42"/>
    <mergeCell ref="AE52:AL52"/>
    <mergeCell ref="B44:E44"/>
    <mergeCell ref="B45:E45"/>
    <mergeCell ref="B46:E46"/>
    <mergeCell ref="Q45:T45"/>
    <mergeCell ref="F46:T46"/>
    <mergeCell ref="B48:E48"/>
    <mergeCell ref="F47:T47"/>
    <mergeCell ref="AE49:AL49"/>
    <mergeCell ref="B50:E50"/>
    <mergeCell ref="W17:AD17"/>
    <mergeCell ref="F17:V17"/>
    <mergeCell ref="F18:AD18"/>
    <mergeCell ref="F26:T26"/>
    <mergeCell ref="S38:X38"/>
    <mergeCell ref="M36:R36"/>
    <mergeCell ref="F48:T48"/>
    <mergeCell ref="F49:T49"/>
    <mergeCell ref="AE43:AL43"/>
    <mergeCell ref="AE44:AL44"/>
    <mergeCell ref="F30:AD30"/>
    <mergeCell ref="F29:T29"/>
    <mergeCell ref="M35:R35"/>
    <mergeCell ref="F31:R31"/>
    <mergeCell ref="Y36:AD36"/>
    <mergeCell ref="S36:X36"/>
    <mergeCell ref="S37:X37"/>
    <mergeCell ref="U19:AD19"/>
    <mergeCell ref="U43:AD43"/>
    <mergeCell ref="AL63:AM63"/>
    <mergeCell ref="AG63:AK63"/>
    <mergeCell ref="U44:AD44"/>
    <mergeCell ref="U50:AD50"/>
    <mergeCell ref="B63:J63"/>
    <mergeCell ref="K63:Y63"/>
    <mergeCell ref="Z63:AB63"/>
    <mergeCell ref="AC63:AF63"/>
    <mergeCell ref="AE62:AL62"/>
    <mergeCell ref="F62:T62"/>
    <mergeCell ref="AE45:AL45"/>
    <mergeCell ref="B49:E49"/>
    <mergeCell ref="Q44:T44"/>
    <mergeCell ref="U62:AD62"/>
    <mergeCell ref="B61:E61"/>
    <mergeCell ref="AE58:AL58"/>
    <mergeCell ref="AE59:AL59"/>
    <mergeCell ref="AE53:AL53"/>
    <mergeCell ref="AE54:AL54"/>
    <mergeCell ref="U45:AD45"/>
    <mergeCell ref="F50:T50"/>
    <mergeCell ref="F44:P44"/>
    <mergeCell ref="F45:P45"/>
    <mergeCell ref="V9:AD9"/>
    <mergeCell ref="V10:AD10"/>
    <mergeCell ref="V11:AD11"/>
    <mergeCell ref="AE37:AL37"/>
    <mergeCell ref="AE38:AL38"/>
    <mergeCell ref="AE39:AL39"/>
    <mergeCell ref="AE40:AL40"/>
    <mergeCell ref="B14:E14"/>
    <mergeCell ref="B5:E5"/>
    <mergeCell ref="B6:E6"/>
    <mergeCell ref="B7:E7"/>
    <mergeCell ref="B8:E8"/>
    <mergeCell ref="AE10:AL10"/>
    <mergeCell ref="F12:U12"/>
    <mergeCell ref="F13:U13"/>
    <mergeCell ref="AE14:AL14"/>
    <mergeCell ref="F14:U14"/>
    <mergeCell ref="V14:AD14"/>
    <mergeCell ref="AE6:AL6"/>
    <mergeCell ref="AE7:AL7"/>
    <mergeCell ref="AE8:AL8"/>
    <mergeCell ref="AE9:AL9"/>
    <mergeCell ref="AE11:AL11"/>
    <mergeCell ref="AE12:AL12"/>
  </mergeCells>
  <dataValidations count="12">
    <dataValidation type="list" allowBlank="1" showInputMessage="1" showErrorMessage="1" sqref="U44:AD44" xr:uid="{00000000-0002-0000-0800-000000000000}">
      <formula1>$AO$44:$AQ$44</formula1>
    </dataValidation>
    <dataValidation type="list" allowBlank="1" showInputMessage="1" showErrorMessage="1" sqref="U45:AD45" xr:uid="{00000000-0002-0000-0800-000001000000}">
      <formula1>$AO$45:$AQ$45</formula1>
    </dataValidation>
    <dataValidation type="list" allowBlank="1" showInputMessage="1" showErrorMessage="1" sqref="U42:AD42" xr:uid="{00000000-0002-0000-0800-000002000000}">
      <formula1>$AO$42:$AQ$42</formula1>
    </dataValidation>
    <dataValidation type="list" allowBlank="1" showInputMessage="1" showErrorMessage="1" sqref="U40:AD40" xr:uid="{00000000-0002-0000-0800-000003000000}">
      <formula1>$AO$40:$AQ$40</formula1>
    </dataValidation>
    <dataValidation type="list" allowBlank="1" showInputMessage="1" showErrorMessage="1" sqref="W17:AD17" xr:uid="{00000000-0002-0000-0800-000004000000}">
      <formula1>$AO$17:$AQ$17</formula1>
    </dataValidation>
    <dataValidation type="list" allowBlank="1" showInputMessage="1" showErrorMessage="1" sqref="U29:AD29" xr:uid="{00000000-0002-0000-0800-000005000000}">
      <formula1>$AO$29:$AQ$29</formula1>
    </dataValidation>
    <dataValidation type="list" allowBlank="1" showInputMessage="1" showErrorMessage="1" sqref="U39:AD39" xr:uid="{00000000-0002-0000-0800-000006000000}">
      <formula1>$AO$39:$AQ$39</formula1>
    </dataValidation>
    <dataValidation type="list" allowBlank="1" showInputMessage="1" showErrorMessage="1" sqref="V6:AD6" xr:uid="{00000000-0002-0000-0800-000007000000}">
      <formula1>$AO$6:$AQ$6</formula1>
    </dataValidation>
    <dataValidation type="list" allowBlank="1" showInputMessage="1" showErrorMessage="1" sqref="V15:AD15" xr:uid="{00000000-0002-0000-0800-000008000000}">
      <formula1>$AO$15:$AQ$15</formula1>
    </dataValidation>
    <dataValidation type="list" allowBlank="1" showInputMessage="1" showErrorMessage="1" sqref="U47:AD47" xr:uid="{00000000-0002-0000-0800-000009000000}">
      <formula1>$AO$47:$AQ$47</formula1>
    </dataValidation>
    <dataValidation type="list" allowBlank="1" showInputMessage="1" showErrorMessage="1" sqref="U49:AD49" xr:uid="{00000000-0002-0000-0800-00000A000000}">
      <formula1>$AO$49:$AQ$49</formula1>
    </dataValidation>
    <dataValidation type="list" allowBlank="1" showInputMessage="1" showErrorMessage="1" sqref="U48:AD48" xr:uid="{00000000-0002-0000-0800-00000B000000}">
      <formula1>$AO$48:$AQ$48</formula1>
    </dataValidation>
  </dataValidations>
  <printOptions horizontalCentered="1" verticalCentered="1"/>
  <pageMargins left="0.98425196850393704" right="0.39370078740157483" top="0.51181102362204722" bottom="0.39370078740157483" header="0.31496062992125984" footer="0.51181102362204722"/>
  <pageSetup paperSize="9" scale="90" fitToHeight="0"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AF0A3D82AC8CB45AEDE7F9ACBE0BFD4" ma:contentTypeVersion="4" ma:contentTypeDescription="Create a new document." ma:contentTypeScope="" ma:versionID="f6dad8045279d363efc8f75c8af2bb76">
  <xsd:schema xmlns:xsd="http://www.w3.org/2001/XMLSchema" xmlns:xs="http://www.w3.org/2001/XMLSchema" xmlns:p="http://schemas.microsoft.com/office/2006/metadata/properties" xmlns:ns2="c0249885-e32d-4134-b3a5-6b2d69da753f" targetNamespace="http://schemas.microsoft.com/office/2006/metadata/properties" ma:root="true" ma:fieldsID="0f7af504bbb159e6314146463e7cf51d" ns2:_="">
    <xsd:import namespace="c0249885-e32d-4134-b3a5-6b2d69da753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249885-e32d-4134-b3a5-6b2d69da753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4E01FF8-45E6-4E37-A111-34539E864770}">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DA9020BC-4400-4914-BCF1-94472E051FAB}">
  <ds:schemaRefs>
    <ds:schemaRef ds:uri="http://schemas.microsoft.com/sharepoint/v3/contenttype/forms"/>
  </ds:schemaRefs>
</ds:datastoreItem>
</file>

<file path=customXml/itemProps3.xml><?xml version="1.0" encoding="utf-8"?>
<ds:datastoreItem xmlns:ds="http://schemas.openxmlformats.org/officeDocument/2006/customXml" ds:itemID="{E9A840DF-E34D-40A6-BA2C-335B7932A64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249885-e32d-4134-b3a5-6b2d69da753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16</vt:i4>
      </vt:variant>
      <vt:variant>
        <vt:lpstr>Named Ranges</vt:lpstr>
      </vt:variant>
      <vt:variant>
        <vt:i4>35</vt:i4>
      </vt:variant>
    </vt:vector>
  </HeadingPairs>
  <TitlesOfParts>
    <vt:vector size="51" baseType="lpstr">
      <vt:lpstr>Front &amp; Preliminaries</vt:lpstr>
      <vt:lpstr>Guidance</vt:lpstr>
      <vt:lpstr>Cover</vt:lpstr>
      <vt:lpstr>General</vt:lpstr>
      <vt:lpstr>Utilities &amp; Performance</vt:lpstr>
      <vt:lpstr>Construction 1</vt:lpstr>
      <vt:lpstr>Construction 2, Bearings &amp; Lube</vt:lpstr>
      <vt:lpstr>Baseplate &amp; Materials</vt:lpstr>
      <vt:lpstr>Welding, Material Inspection</vt:lpstr>
      <vt:lpstr>Vertical Pumps</vt:lpstr>
      <vt:lpstr>Driver &amp; Coupling</vt:lpstr>
      <vt:lpstr>Instrumentation</vt:lpstr>
      <vt:lpstr>Performance Test</vt:lpstr>
      <vt:lpstr>Paint, Spares &amp; Shipment</vt:lpstr>
      <vt:lpstr>Supplement</vt:lpstr>
      <vt:lpstr>Backover</vt:lpstr>
      <vt:lpstr>document_number</vt:lpstr>
      <vt:lpstr>document_revision</vt:lpstr>
      <vt:lpstr>electrical_group</vt:lpstr>
      <vt:lpstr>electrical_temp_class</vt:lpstr>
      <vt:lpstr>heat_trace</vt:lpstr>
      <vt:lpstr>insulation</vt:lpstr>
      <vt:lpstr>lube_system</vt:lpstr>
      <vt:lpstr>'Baseplate &amp; Materials'!Print_Area</vt:lpstr>
      <vt:lpstr>'Construction 1'!Print_Area</vt:lpstr>
      <vt:lpstr>'Construction 2, Bearings &amp; Lube'!Print_Area</vt:lpstr>
      <vt:lpstr>Cover!Print_Area</vt:lpstr>
      <vt:lpstr>'Driver &amp; Coupling'!Print_Area</vt:lpstr>
      <vt:lpstr>'Front &amp; Preliminaries'!Print_Area</vt:lpstr>
      <vt:lpstr>General!Print_Area</vt:lpstr>
      <vt:lpstr>Guidance!Print_Area</vt:lpstr>
      <vt:lpstr>Instrumentation!Print_Area</vt:lpstr>
      <vt:lpstr>'Paint, Spares &amp; Shipment'!Print_Area</vt:lpstr>
      <vt:lpstr>'Performance Test'!Print_Area</vt:lpstr>
      <vt:lpstr>Supplement!Print_Area</vt:lpstr>
      <vt:lpstr>'Utilities &amp; Performance'!Print_Area</vt:lpstr>
      <vt:lpstr>'Vertical Pumps'!Print_Area</vt:lpstr>
      <vt:lpstr>'Welding, Material Inspection'!Print_Area</vt:lpstr>
      <vt:lpstr>pump_stages</vt:lpstr>
      <vt:lpstr>pump_type</vt:lpstr>
      <vt:lpstr>radial_bearing</vt:lpstr>
      <vt:lpstr>rated_power</vt:lpstr>
      <vt:lpstr>rated_power_unit</vt:lpstr>
      <vt:lpstr>Service</vt:lpstr>
      <vt:lpstr>tag_number</vt:lpstr>
      <vt:lpstr>thrust_bearing</vt:lpstr>
      <vt:lpstr>total_page</vt:lpstr>
      <vt:lpstr>unit_si</vt:lpstr>
      <vt:lpstr>unit_usc</vt:lpstr>
      <vt:lpstr>units</vt:lpstr>
      <vt:lpstr>water_cooling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2016-11-07T14:13:40Z</dcterms:created>
  <dcterms:modified xsi:type="dcterms:W3CDTF">2022-01-17T14:31:12Z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fidentiality">
    <vt:lpwstr>Unclassified</vt:lpwstr>
  </property>
  <property fmtid="{D5CDD505-2E9C-101B-9397-08002B2CF9AE}" pid="3" name="ContentTypeId">
    <vt:lpwstr>0x010100CAF0A3D82AC8CB45AEDE7F9ACBE0BFD4</vt:lpwstr>
  </property>
</Properties>
</file>